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ST-User\Desktop\"/>
    </mc:Choice>
  </mc:AlternateContent>
  <xr:revisionPtr revIDLastSave="0" documentId="13_ncr:1_{CB17B834-DFC3-4187-B1C2-BA16317DB4F7}" xr6:coauthVersionLast="36" xr6:coauthVersionMax="36" xr10:uidLastSave="{00000000-0000-0000-0000-000000000000}"/>
  <bookViews>
    <workbookView xWindow="0" yWindow="0" windowWidth="15360" windowHeight="8130" xr2:uid="{EF0FE090-058C-416A-8BAD-7353892AAFA3}"/>
  </bookViews>
  <sheets>
    <sheet name="Pravne osobe - Kategorija 1" sheetId="1" r:id="rId1"/>
    <sheet name="Fizičke osobe - Kategorija 1" sheetId="2" r:id="rId2"/>
    <sheet name="Fizičke osobe - Kategorija 2" sheetId="6" r:id="rId3"/>
  </sheets>
  <definedNames>
    <definedName name="_xlnm._FilterDatabase" localSheetId="1" hidden="1">'Fizičke osobe - Kategorija 1'!$A$7:$E$87</definedName>
    <definedName name="_xlnm._FilterDatabase" localSheetId="2" hidden="1">'Fizičke osobe - Kategorija 2'!$A$7:$D$21</definedName>
    <definedName name="_xlnm._FilterDatabase" localSheetId="0" hidden="1">'Pravne osobe - Kategorija 1'!$A$7:$G$389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6" l="1"/>
  <c r="C89" i="2"/>
  <c r="B36" i="6"/>
  <c r="B47" i="6"/>
  <c r="E388" i="1" l="1"/>
  <c r="E384" i="1"/>
  <c r="E382" i="1"/>
  <c r="E380" i="1"/>
  <c r="E378" i="1"/>
  <c r="E385" i="1"/>
  <c r="E386" i="1" s="1"/>
  <c r="E377" i="1"/>
  <c r="E376" i="1" l="1"/>
  <c r="E374" i="1"/>
  <c r="E372" i="1"/>
  <c r="E370" i="1"/>
  <c r="E368" i="1"/>
  <c r="E366" i="1"/>
  <c r="E364" i="1"/>
  <c r="E362" i="1"/>
  <c r="E360" i="1"/>
  <c r="E357" i="1"/>
  <c r="E355" i="1"/>
  <c r="C87" i="2" l="1"/>
  <c r="E353" i="1" l="1"/>
  <c r="E351" i="1" l="1"/>
  <c r="E349" i="1"/>
  <c r="E347" i="1"/>
  <c r="E345" i="1"/>
  <c r="E343" i="1"/>
  <c r="E341" i="1"/>
  <c r="E339" i="1"/>
  <c r="E337" i="1"/>
  <c r="E335" i="1"/>
  <c r="E333" i="1" l="1"/>
  <c r="C85" i="2"/>
  <c r="C83" i="2"/>
  <c r="C81" i="2"/>
  <c r="C79" i="2"/>
  <c r="C77" i="2"/>
  <c r="C75" i="2"/>
  <c r="C90" i="2" s="1"/>
  <c r="E313" i="1" l="1"/>
  <c r="E310" i="1"/>
  <c r="E249" i="1"/>
  <c r="E389" i="1" l="1"/>
  <c r="B35" i="6"/>
  <c r="E239" i="1"/>
  <c r="B22" i="6"/>
  <c r="C72" i="2" l="1"/>
  <c r="E236" i="1"/>
  <c r="E237" i="1" s="1"/>
  <c r="E234" i="1"/>
  <c r="E233" i="1"/>
  <c r="E235" i="1" s="1"/>
  <c r="E232" i="1"/>
  <c r="C70" i="2"/>
  <c r="E230" i="1"/>
  <c r="E228" i="1"/>
  <c r="C68" i="2" l="1"/>
  <c r="C66" i="2"/>
  <c r="C64" i="2"/>
  <c r="C62" i="2"/>
  <c r="C60" i="2"/>
  <c r="C58" i="2"/>
  <c r="C56" i="2"/>
  <c r="C54" i="2"/>
  <c r="C52" i="2"/>
  <c r="C50" i="2"/>
  <c r="E226" i="1"/>
  <c r="C48" i="2"/>
  <c r="C46" i="2"/>
  <c r="C44" i="2"/>
  <c r="C42" i="2"/>
  <c r="C40" i="2"/>
  <c r="C38" i="2"/>
  <c r="C36" i="2"/>
  <c r="C34" i="2"/>
  <c r="C32" i="2"/>
  <c r="C30" i="2"/>
  <c r="E224" i="1"/>
  <c r="C28" i="2"/>
  <c r="C73" i="2" l="1"/>
  <c r="E202" i="1"/>
  <c r="E203" i="1" s="1"/>
  <c r="E194" i="1"/>
  <c r="E192" i="1"/>
  <c r="E190" i="1"/>
  <c r="E205" i="1"/>
  <c r="E185" i="1"/>
  <c r="E186" i="1" s="1"/>
  <c r="E187" i="1"/>
  <c r="E188" i="1" s="1"/>
  <c r="E184" i="1"/>
  <c r="E178" i="1"/>
  <c r="E180" i="1"/>
  <c r="E162" i="1"/>
  <c r="E176" i="1"/>
  <c r="E182" i="1"/>
  <c r="E173" i="1"/>
  <c r="E174" i="1" s="1"/>
  <c r="E168" i="1"/>
  <c r="E165" i="1"/>
  <c r="E166" i="1" s="1"/>
  <c r="E159" i="1"/>
  <c r="E160" i="1" s="1"/>
  <c r="E154" i="1"/>
  <c r="E152" i="1"/>
  <c r="E150" i="1"/>
  <c r="E147" i="1"/>
  <c r="E148" i="1" s="1"/>
  <c r="E144" i="1"/>
  <c r="E142" i="1"/>
  <c r="E137" i="1"/>
  <c r="E138" i="1" s="1"/>
  <c r="E146" i="1"/>
  <c r="E212" i="1"/>
  <c r="E214" i="1" s="1"/>
  <c r="E198" i="1"/>
  <c r="E216" i="1"/>
  <c r="E207" i="1"/>
  <c r="E156" i="1"/>
  <c r="E201" i="1"/>
  <c r="E209" i="1"/>
  <c r="E240" i="1" l="1"/>
  <c r="E163" i="1"/>
  <c r="E104" i="1" l="1"/>
  <c r="B20" i="6"/>
  <c r="B10" i="6"/>
  <c r="B8" i="6"/>
  <c r="B21" i="6" s="1"/>
  <c r="E127" i="1" l="1"/>
  <c r="E125" i="1"/>
  <c r="C25" i="2" l="1"/>
  <c r="C23" i="2"/>
  <c r="C21" i="2"/>
  <c r="C14" i="2"/>
  <c r="C15" i="2" s="1"/>
  <c r="C19" i="2"/>
  <c r="C17" i="2"/>
  <c r="E123" i="1"/>
  <c r="E121" i="1"/>
  <c r="E119" i="1"/>
  <c r="E117" i="1"/>
  <c r="E115" i="1"/>
  <c r="E113" i="1"/>
  <c r="E111" i="1"/>
  <c r="E56" i="1"/>
  <c r="E109" i="1"/>
  <c r="E107" i="1"/>
  <c r="E105" i="1"/>
  <c r="E46" i="1"/>
  <c r="E103" i="1"/>
  <c r="E101" i="1"/>
  <c r="E99" i="1"/>
  <c r="C13" i="2"/>
  <c r="E97" i="1"/>
  <c r="E95" i="1"/>
  <c r="E91" i="1"/>
  <c r="E93" i="1"/>
  <c r="E28" i="1"/>
  <c r="E89" i="1"/>
  <c r="E87" i="1"/>
  <c r="E85" i="1"/>
  <c r="E83" i="1"/>
  <c r="E81" i="1"/>
  <c r="E12" i="1"/>
  <c r="E79" i="1"/>
  <c r="E77" i="1"/>
  <c r="E14" i="1" l="1"/>
  <c r="E63" i="1"/>
  <c r="E58" i="1"/>
  <c r="E53" i="1"/>
  <c r="E51" i="1"/>
  <c r="E49" i="1"/>
  <c r="E47" i="1"/>
  <c r="E45" i="1"/>
  <c r="E43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75" i="1" l="1"/>
  <c r="E73" i="1"/>
  <c r="E71" i="1"/>
  <c r="E69" i="1"/>
  <c r="E67" i="1"/>
  <c r="E65" i="1"/>
  <c r="E60" i="1"/>
  <c r="E11" i="1"/>
  <c r="E9" i="1"/>
  <c r="E128" i="1" l="1"/>
  <c r="C11" i="2"/>
  <c r="C9" i="2" l="1"/>
  <c r="C26" i="2" s="1"/>
</calcChain>
</file>

<file path=xl/sharedStrings.xml><?xml version="1.0" encoding="utf-8"?>
<sst xmlns="http://schemas.openxmlformats.org/spreadsheetml/2006/main" count="1267" uniqueCount="452">
  <si>
    <t>Ruđera Boškovića 37, 21 000 Split</t>
  </si>
  <si>
    <t>RKP: 22460</t>
  </si>
  <si>
    <t>Način objave 
isplaćenog iznosa</t>
  </si>
  <si>
    <t>Naziv primatelja</t>
  </si>
  <si>
    <t>OIB 
primatelja</t>
  </si>
  <si>
    <t>Sjedište
primatelja</t>
  </si>
  <si>
    <t>Vrsta rashoda i izdatka</t>
  </si>
  <si>
    <t>UKUPNO ZA SIJEČANJ</t>
  </si>
  <si>
    <t>Uredski materijal i ostali materijalni rashodi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</si>
  <si>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</si>
  <si>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</si>
  <si>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</si>
  <si>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</si>
  <si>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Komunalne usluge</t>
  </si>
  <si>
    <t>Zakupnine i najamnine</t>
  </si>
  <si>
    <t>Računalne usluge</t>
  </si>
  <si>
    <t>Ostale usluge</t>
  </si>
  <si>
    <t>Split</t>
  </si>
  <si>
    <t>Zagreb</t>
  </si>
  <si>
    <t>Ukupno za Datalab HR</t>
  </si>
  <si>
    <t>Službena putovanja</t>
  </si>
  <si>
    <t>Plaće za prekovremeni rad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</si>
  <si>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</si>
  <si>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</si>
  <si>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</si>
  <si>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</si>
  <si>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rad na terenu i odvojeni život</t>
  </si>
  <si>
    <t>Plaća za redovan rad</t>
  </si>
  <si>
    <t>Pomorski fakultet u Splitu - ISPLATITELJ</t>
  </si>
  <si>
    <t>Solin</t>
  </si>
  <si>
    <t>Intelektualne i osobne usluge</t>
  </si>
  <si>
    <t>Ukupno za Studentski centar</t>
  </si>
  <si>
    <t xml:space="preserve">Agencija za komercijalnu djelatnost </t>
  </si>
  <si>
    <t xml:space="preserve">Ukupno za Agencija za komercijalnu djelatnost </t>
  </si>
  <si>
    <t>Rijeka</t>
  </si>
  <si>
    <t>Ukupno za Hrvatska pošta d.d.</t>
  </si>
  <si>
    <t>Hrvatska pošta d.d.</t>
  </si>
  <si>
    <t>Hrvatski telekom d.d.</t>
  </si>
  <si>
    <t>Ukupno za Hrvatski telekom d.d.</t>
  </si>
  <si>
    <t>Javna vatrogasna postrojba grada Splita</t>
  </si>
  <si>
    <t>Ukupno za Javna vatrogasna postrojba grada Splita</t>
  </si>
  <si>
    <t>03448022583</t>
  </si>
  <si>
    <t>Lama d.o.o.</t>
  </si>
  <si>
    <t>Ukupno za Lama d.o.o.</t>
  </si>
  <si>
    <t xml:space="preserve">Odvjetničko društvo Primorac i partneri </t>
  </si>
  <si>
    <t>Ukupno za Sveučilište u Splitu</t>
  </si>
  <si>
    <t>Ukupno za Pomorska škola</t>
  </si>
  <si>
    <t>Laser d.o.o.</t>
  </si>
  <si>
    <t>Ukupno za Laser d.o.o.</t>
  </si>
  <si>
    <t>Naknade troškova osobama izvan radnog odnosa</t>
  </si>
  <si>
    <t>Zateze kamate</t>
  </si>
  <si>
    <t>Naknade građanima i kućanstvima u novcu</t>
  </si>
  <si>
    <t>Ostali nespomenuti rashodi poslovanja</t>
  </si>
  <si>
    <t>Makromikro d.o.o.</t>
  </si>
  <si>
    <t>Velika Gorica</t>
  </si>
  <si>
    <t>Ukupno za Makromikro d.o.o.</t>
  </si>
  <si>
    <t>Neutrum d.o.o.</t>
  </si>
  <si>
    <t>Ukupno za Neutrum d.o.o.</t>
  </si>
  <si>
    <t>Neutrum Minores d.o.o.</t>
  </si>
  <si>
    <t>Ukupno za Neutrum Minores d.o.o.</t>
  </si>
  <si>
    <t>Ukupno za Antipiros d.o.o.</t>
  </si>
  <si>
    <t>Alfa Atest d.o.o.</t>
  </si>
  <si>
    <t>Ukupno za Alfa Atest d.o.o.</t>
  </si>
  <si>
    <t>007 Miletić zaštita d.o.o.</t>
  </si>
  <si>
    <t>Ukupno za 007 Miletić zaštita d.o.o.</t>
  </si>
  <si>
    <t>Ostala prava</t>
  </si>
  <si>
    <t>Piel d.o.o.</t>
  </si>
  <si>
    <t>Ukupno za Piel d.o.o.</t>
  </si>
  <si>
    <t>Čistoća d.o.o.</t>
  </si>
  <si>
    <t>Ukupno za Čistoća d.o.o.</t>
  </si>
  <si>
    <t>Financijska agencija d.d.</t>
  </si>
  <si>
    <t>HEP Opskrba d.d.</t>
  </si>
  <si>
    <t>Ukupno za HEP Opskrba d.d.</t>
  </si>
  <si>
    <t>Elite Shine d.o.o.</t>
  </si>
  <si>
    <t>Ukupno za Elite Shine d.o.o.</t>
  </si>
  <si>
    <t>Sveučilište u Splitu</t>
  </si>
  <si>
    <t>Članarine i norme</t>
  </si>
  <si>
    <t>01</t>
  </si>
  <si>
    <t>Mjesec</t>
  </si>
  <si>
    <t>Prirodoslovno matematički fakultet</t>
  </si>
  <si>
    <t>Ukupno za Prirodoslovno matematički fakultet</t>
  </si>
  <si>
    <t>Ukupno za Financijska agencija d.d.</t>
  </si>
  <si>
    <t>Petrol d.o.o.</t>
  </si>
  <si>
    <t>Ukupno za Petrol d.o.o.</t>
  </si>
  <si>
    <t>Ukupno za Nebula d.o.o.</t>
  </si>
  <si>
    <t xml:space="preserve">Studentski centar </t>
  </si>
  <si>
    <t>Telemach Hrvatska d.d.</t>
  </si>
  <si>
    <t>Lalizas Marina d.o.o.</t>
  </si>
  <si>
    <t>Ukupno za Lalizas Marina d.o.o.</t>
  </si>
  <si>
    <t>Športski objekti d.o.o.</t>
  </si>
  <si>
    <t>Ukupno za Športski objekti d.o.o.</t>
  </si>
  <si>
    <t xml:space="preserve">Ukupno za Odvjetničko društvo Primorac i partneri </t>
  </si>
  <si>
    <t xml:space="preserve">Nimium d.o.o. </t>
  </si>
  <si>
    <t>Ukupno za Nimium d.o.o.</t>
  </si>
  <si>
    <t>Hrvatsko društvo za pomorsko pravo</t>
  </si>
  <si>
    <t>Ukupno Hrvatsko društvo za pomorsko pravo</t>
  </si>
  <si>
    <t xml:space="preserve">Nebula d.o.o. </t>
  </si>
  <si>
    <t>Ružica d.o.o.</t>
  </si>
  <si>
    <t>Ukupno za Ružica d.o.o.</t>
  </si>
  <si>
    <t>Boja mont d.o.o.</t>
  </si>
  <si>
    <t>Ukupno za Boja mont d.o.o.</t>
  </si>
  <si>
    <t>Obrt Sapa - Solin</t>
  </si>
  <si>
    <t>Sveta Nedjelja</t>
  </si>
  <si>
    <t xml:space="preserve">Links d.o.o. </t>
  </si>
  <si>
    <t>Ukupno za Links d.o.o.</t>
  </si>
  <si>
    <t>Ukupno za Telemach Hrvatska</t>
  </si>
  <si>
    <t>Antipiros d.o.o.</t>
  </si>
  <si>
    <t>Salona Var d.o.o.</t>
  </si>
  <si>
    <t>29355720128</t>
  </si>
  <si>
    <t xml:space="preserve">Pomorska škola </t>
  </si>
  <si>
    <t>INFORMACIJA O TROŠENJU SREDSTAVA ZA 2025 GODINU</t>
  </si>
  <si>
    <t>Ulix d.o.o.</t>
  </si>
  <si>
    <t>Ukupno za Ulix d.o.o.</t>
  </si>
  <si>
    <t>26561427801</t>
  </si>
  <si>
    <t>KaPa svijet higijene d.o.o.</t>
  </si>
  <si>
    <t>06548374997</t>
  </si>
  <si>
    <t>Ukupno za KaPa svijet higijene d.o.o.</t>
  </si>
  <si>
    <t>Abesinac d.o.o.</t>
  </si>
  <si>
    <t>Ukupno za Abesinac d.o.o.</t>
  </si>
  <si>
    <t>Makarska</t>
  </si>
  <si>
    <t>Levante yacht d.o.o.</t>
  </si>
  <si>
    <t>Ukupno za Levante yacht d.o.o.</t>
  </si>
  <si>
    <t>Usluge promidžbe i informiranja</t>
  </si>
  <si>
    <t>Ukupno za Hanza Media d.d.</t>
  </si>
  <si>
    <t>Narodne novine d.d.</t>
  </si>
  <si>
    <t>Ukupno za Narodne novine d.d.</t>
  </si>
  <si>
    <t>Hanza Media d.o.o.</t>
  </si>
  <si>
    <t>Zdravstvene i veterinarske usluge</t>
  </si>
  <si>
    <t>Očna poliklinika dr. Bućan</t>
  </si>
  <si>
    <t>Ukupno za Očna poliklinika dr. Bućan</t>
  </si>
  <si>
    <t>Datalab HR d.o.o.</t>
  </si>
  <si>
    <t>Ukupno za Datalab HR d.o.o.</t>
  </si>
  <si>
    <t>Facility Service d.o.o.</t>
  </si>
  <si>
    <t>01530553235</t>
  </si>
  <si>
    <t>Ukupno za Facility Service d.o.o.</t>
  </si>
  <si>
    <t>Reprezentacija</t>
  </si>
  <si>
    <t>U.O. Ema - Split</t>
  </si>
  <si>
    <t xml:space="preserve">Reprezentacija </t>
  </si>
  <si>
    <t>Ukupno za U.O. Ema - Split</t>
  </si>
  <si>
    <t>Ukupno za Obrt Sapa - Solin</t>
  </si>
  <si>
    <t xml:space="preserve">Zalogajnica Jukić j.d.o.o. </t>
  </si>
  <si>
    <t>Ukupno za Zalogajnica Jukić j.d.o.o.</t>
  </si>
  <si>
    <t>DIH Innovamare d.o.o.</t>
  </si>
  <si>
    <t>Šibenik</t>
  </si>
  <si>
    <t>Ukupno za DIH Innovamare d.o.o.</t>
  </si>
  <si>
    <t xml:space="preserve">Sportska udruga Split maraton </t>
  </si>
  <si>
    <t>Ukupno za Sportska udruga Split maraton</t>
  </si>
  <si>
    <t>636,25</t>
  </si>
  <si>
    <t>Pribudić - Borčić d.o.o.</t>
  </si>
  <si>
    <t>Ukupno za Pribudić - Borčić d.o.o.</t>
  </si>
  <si>
    <t>Knjige</t>
  </si>
  <si>
    <t>UPI-2M PLUS d.o.o.</t>
  </si>
  <si>
    <t>Ukupno za UPI-2M PLUS d.o.o.</t>
  </si>
  <si>
    <t>Književni krug Split Hrvatska d.o.o.</t>
  </si>
  <si>
    <t>Ukupno za Književni krug Split Hrvatska d.o.o.</t>
  </si>
  <si>
    <t>Charlot d.o.o.</t>
  </si>
  <si>
    <t>Ukupno za Charlot d.o.o.</t>
  </si>
  <si>
    <t xml:space="preserve">Schrack Technik d.o.o. </t>
  </si>
  <si>
    <t>Ukupno za Schrack Technik d.o.o.</t>
  </si>
  <si>
    <t>Xenon Forte d.o.o.</t>
  </si>
  <si>
    <t>Ukupno za Xenon Forte d.o.o.</t>
  </si>
  <si>
    <t>Centar za vozila Hrvatske d.d.</t>
  </si>
  <si>
    <t>Ukupno za Centar za vozila Hrvatske d.d.</t>
  </si>
  <si>
    <t>Gligora delikatese d.o.o.</t>
  </si>
  <si>
    <t>Ukupno za Gligora delikatese d.o.o.</t>
  </si>
  <si>
    <t>Kolan</t>
  </si>
  <si>
    <t>Bauhaus k.d.</t>
  </si>
  <si>
    <t>Ukupno za Bauhaus k.d.</t>
  </si>
  <si>
    <t>Vercel Inc.</t>
  </si>
  <si>
    <t>-</t>
  </si>
  <si>
    <t>United States</t>
  </si>
  <si>
    <t>Ukupno za Vercel Inc.</t>
  </si>
  <si>
    <t>SF1 Coffee d.o.o.</t>
  </si>
  <si>
    <t>Ukupno za SF1 Coffee d.o.o.</t>
  </si>
  <si>
    <t>Pristojbe i naknade</t>
  </si>
  <si>
    <t>CHE115694943</t>
  </si>
  <si>
    <t>Basel/ Švicarska</t>
  </si>
  <si>
    <t xml:space="preserve">MDPI AG </t>
  </si>
  <si>
    <t>Ukupno za MDPI AG</t>
  </si>
  <si>
    <t>Stručno usavršavanje zaposlenika</t>
  </si>
  <si>
    <t>DE813128908</t>
  </si>
  <si>
    <t>Ukupno za ESI Germany GmbH</t>
  </si>
  <si>
    <t>Frankfurt/Njemačka</t>
  </si>
  <si>
    <t xml:space="preserve">ESI Germany GmbH </t>
  </si>
  <si>
    <t>Mulić Rosanda</t>
  </si>
  <si>
    <t>Ukupno za Mulić Rosanda</t>
  </si>
  <si>
    <t>Mandić Nikola</t>
  </si>
  <si>
    <t>Ukupno za Mandić Nikola</t>
  </si>
  <si>
    <t>Petrinović Ranka</t>
  </si>
  <si>
    <t>Ukupno za Petrinović Ranka</t>
  </si>
  <si>
    <t>Pandžić Mila</t>
  </si>
  <si>
    <t>Ukupno za Pandžić Mila</t>
  </si>
  <si>
    <t>Đelilović Edin</t>
  </si>
  <si>
    <t>Ukupno za Đelilović Edin</t>
  </si>
  <si>
    <t>Mamula Daša</t>
  </si>
  <si>
    <t>Ukupno za Mamula Daša</t>
  </si>
  <si>
    <t>OTP Banka d.d.</t>
  </si>
  <si>
    <t>Bankarske usluge i usluge platnog prometa</t>
  </si>
  <si>
    <t>Ukupno za OTP Banka d.d.</t>
  </si>
  <si>
    <t>Državni proračun RH</t>
  </si>
  <si>
    <t>Ukupno za Državni proračun RH</t>
  </si>
  <si>
    <t>Dodatna ulaganja u prijevoznim sredstvima</t>
  </si>
  <si>
    <t>Stručno usavršavanje zaposlenika (Erasmus)</t>
  </si>
  <si>
    <t>Ostale naknade troškova zaposlenima</t>
  </si>
  <si>
    <t>02</t>
  </si>
  <si>
    <t>HR zajednica RiF djelatnika</t>
  </si>
  <si>
    <t>Ukupno za HR zajednica RiF djelatnika</t>
  </si>
  <si>
    <t xml:space="preserve">Code Key d.o.o. </t>
  </si>
  <si>
    <t>Sitni inventar i autogume</t>
  </si>
  <si>
    <t>Ukupno za Code Key d.o.o.</t>
  </si>
  <si>
    <t>Hrvatske autoceste d.o.o.</t>
  </si>
  <si>
    <t>Ukupno za Hrvatske autoceste d.o.o.</t>
  </si>
  <si>
    <t>Ukupno za Hanza Media d.o.o.</t>
  </si>
  <si>
    <t xml:space="preserve">Elite Shine </t>
  </si>
  <si>
    <t>Ukupno za Elite Shine</t>
  </si>
  <si>
    <t xml:space="preserve">Grad Split/Upravni odjel za financije </t>
  </si>
  <si>
    <t>Ukupno za Grad Split/Upravni odjel za financije</t>
  </si>
  <si>
    <t>04201603871</t>
  </si>
  <si>
    <t>Cian d.o.o.</t>
  </si>
  <si>
    <t>Ukupno za Cian d.o.o.</t>
  </si>
  <si>
    <t xml:space="preserve">Festo d.o.o. </t>
  </si>
  <si>
    <t>Ukupno za Festo d.o.o.</t>
  </si>
  <si>
    <t>Integra Group</t>
  </si>
  <si>
    <t>Ukupno za Integra Group</t>
  </si>
  <si>
    <t>Konzum Plus</t>
  </si>
  <si>
    <t>Ukupno za Konzum Plus</t>
  </si>
  <si>
    <t xml:space="preserve">U.O. Ema </t>
  </si>
  <si>
    <t>Ukupno za U.O. Ema</t>
  </si>
  <si>
    <t xml:space="preserve">Datalab HR </t>
  </si>
  <si>
    <t>Financijska agencija</t>
  </si>
  <si>
    <t>Ukupno za Financijska agencija</t>
  </si>
  <si>
    <t xml:space="preserve">Cyber Folks d.o.o. </t>
  </si>
  <si>
    <t>Đurđevac</t>
  </si>
  <si>
    <t>Ukupno za Cyber Folks d.o.o.</t>
  </si>
  <si>
    <t>Premije osiguranja</t>
  </si>
  <si>
    <t>Ukupno za Adriatic osiguranje</t>
  </si>
  <si>
    <t xml:space="preserve">Grašo commerce d.o.o. </t>
  </si>
  <si>
    <t>Ukupno za Grašo commerce d.o.o.</t>
  </si>
  <si>
    <t>06362716309</t>
  </si>
  <si>
    <t xml:space="preserve">SCULPTOR computers NET </t>
  </si>
  <si>
    <t>Vinkovci</t>
  </si>
  <si>
    <t>Ukupno za SCULPTOR computers NET</t>
  </si>
  <si>
    <t xml:space="preserve">Anel d.o.o. </t>
  </si>
  <si>
    <t>Ukupno za Anel d.o.o.</t>
  </si>
  <si>
    <t>50467974870</t>
  </si>
  <si>
    <t>UPI-2M PLUS</t>
  </si>
  <si>
    <t>Ukupno za UPI-2M PLUS</t>
  </si>
  <si>
    <t xml:space="preserve">Charlot d.o.o. </t>
  </si>
  <si>
    <t xml:space="preserve">Alfa Atest d.o.o. </t>
  </si>
  <si>
    <t>Ukupno za Carnivores d.o.o.</t>
  </si>
  <si>
    <t>Carnivores d.o.o.</t>
  </si>
  <si>
    <t>Ukupno za 007 Miletić zaštita</t>
  </si>
  <si>
    <t xml:space="preserve">007 Miletić zaštita </t>
  </si>
  <si>
    <t>Redak d.o.o.</t>
  </si>
  <si>
    <t>Ukupno za Redak d.o.o.</t>
  </si>
  <si>
    <t>Ukupno za Neutrum Minores</t>
  </si>
  <si>
    <t>Folklorni ansambl Jedinstvo</t>
  </si>
  <si>
    <t>Ukupno za Folklorni ansambl Jedinstvo</t>
  </si>
  <si>
    <t>09038114992</t>
  </si>
  <si>
    <t xml:space="preserve">PAMM Creative Lab </t>
  </si>
  <si>
    <t>Kaštel Sućurac</t>
  </si>
  <si>
    <t>Ukupno za PAMM Creative Lab</t>
  </si>
  <si>
    <t xml:space="preserve">Quill </t>
  </si>
  <si>
    <t>Ukupno za Quill</t>
  </si>
  <si>
    <t>UKUPNO ZA VELJAČU</t>
  </si>
  <si>
    <t>Adriatic osiguranje d.o.o.</t>
  </si>
  <si>
    <t>Ukupno za Telemach Hrvatska d.d.</t>
  </si>
  <si>
    <t>HUP d.d.</t>
  </si>
  <si>
    <t>Ukupno za HUP d.d.</t>
  </si>
  <si>
    <t>Agencija za komercijalnu djelatnost d.o.o.</t>
  </si>
  <si>
    <t>Ukupno za Agencija za komercijalnu djelatnost d.o.o.</t>
  </si>
  <si>
    <t>Balić Katarina</t>
  </si>
  <si>
    <t>Ukupno za Balić Katarina</t>
  </si>
  <si>
    <t>Dujmović Miroslav</t>
  </si>
  <si>
    <t>Ukupno za Dujmović Miroslav</t>
  </si>
  <si>
    <t>Ivačić Brodarić Marina</t>
  </si>
  <si>
    <t>Ukupno za IvačićBrodarić Marina</t>
  </si>
  <si>
    <t>Jerončić Iris</t>
  </si>
  <si>
    <t>Ukupno za Jerončić Iris</t>
  </si>
  <si>
    <t>Jugović Alen</t>
  </si>
  <si>
    <t>Ukupno za Jugović Alen</t>
  </si>
  <si>
    <t>Juričević Ivan</t>
  </si>
  <si>
    <t>Ukupno za Juričević Ivan</t>
  </si>
  <si>
    <t>Krčum Maja</t>
  </si>
  <si>
    <t>Ukupno za Krčum Maja</t>
  </si>
  <si>
    <t>Leder Nenad</t>
  </si>
  <si>
    <t>Ukupno za Leder Nenad</t>
  </si>
  <si>
    <t>Lišnić Boško</t>
  </si>
  <si>
    <t>Ukupno za Lišnić Boško</t>
  </si>
  <si>
    <t>Lucić Rino</t>
  </si>
  <si>
    <t>Ukupno za Lucić Rino</t>
  </si>
  <si>
    <t>Mašće Toni</t>
  </si>
  <si>
    <t>Ukupno za Mašće Toni</t>
  </si>
  <si>
    <t>Mečev Dijana</t>
  </si>
  <si>
    <t>Ukupno za Mečev Dijana</t>
  </si>
  <si>
    <t>Mišković Toni</t>
  </si>
  <si>
    <t>Ukupno za Mišković Toni</t>
  </si>
  <si>
    <t>Muslim Paula</t>
  </si>
  <si>
    <t>Ukupno za Muslim Paula</t>
  </si>
  <si>
    <t>Penga Željko</t>
  </si>
  <si>
    <t>Ukupno za Penga Željko</t>
  </si>
  <si>
    <t>Radica Gojmir</t>
  </si>
  <si>
    <t>Ukupno za Radica Gojmir</t>
  </si>
  <si>
    <t>Sumić Tino</t>
  </si>
  <si>
    <t>Ukupno za Sumić Tino</t>
  </si>
  <si>
    <t>Torlak Ivan</t>
  </si>
  <si>
    <t>Ukupno za Torlak Ivan</t>
  </si>
  <si>
    <t>Zekić Božo</t>
  </si>
  <si>
    <t>Ukupno za Zekić Božo</t>
  </si>
  <si>
    <t>Žanić Mikuličić Jelena</t>
  </si>
  <si>
    <t>Ukupno za Žanić Mikuličić Jelena</t>
  </si>
  <si>
    <t>Dobri - ključar Barić</t>
  </si>
  <si>
    <t>Ukupno za Dobri - ključar Barić</t>
  </si>
  <si>
    <t>Potomac grupa d.o.o.</t>
  </si>
  <si>
    <t>Ukupno za Potomac Grupa d.o.o.</t>
  </si>
  <si>
    <t>Publishers Int. Linking Ass.</t>
  </si>
  <si>
    <t>Ukupno za Publishers Int. Linking Ass.</t>
  </si>
  <si>
    <t>Teflon d.o.o.</t>
  </si>
  <si>
    <t>Ukupno za Teflon d.o.o.</t>
  </si>
  <si>
    <t>Ukupno za Obrt Tavaja - Split</t>
  </si>
  <si>
    <t>Obrt Tavaja - Split</t>
  </si>
  <si>
    <t>USA</t>
  </si>
  <si>
    <t>Kraš d.d.</t>
  </si>
  <si>
    <t>Ukupno za Kraš d.d.</t>
  </si>
  <si>
    <t>Hrvatski Telekom d.d.</t>
  </si>
  <si>
    <t>Ukupno za Hrvatski Telekom d.d.</t>
  </si>
  <si>
    <t>007 Miletić d.o.o.</t>
  </si>
  <si>
    <t>Ukupno za 007 Miletić d.o.o.</t>
  </si>
  <si>
    <t>Acquisitum Magnum d.o.o.</t>
  </si>
  <si>
    <t>Ukupno za Acquisitum Magnum d.o.o.</t>
  </si>
  <si>
    <t>AKD d.o.o.</t>
  </si>
  <si>
    <t>Ukupno za AKD d.o.o.</t>
  </si>
  <si>
    <t>Amadeus d.o.o.</t>
  </si>
  <si>
    <t>Ukupno za Amadeus d.o.o.</t>
  </si>
  <si>
    <t>05082888736</t>
  </si>
  <si>
    <t>Aorta d.o.o.</t>
  </si>
  <si>
    <t>Ukupno za Aorta d.o.o.</t>
  </si>
  <si>
    <t>08653625410</t>
  </si>
  <si>
    <t>Bent Excellent</t>
  </si>
  <si>
    <t>Ukupno za Bent Excellent</t>
  </si>
  <si>
    <t>Bit-Art Consulting d.o.o.</t>
  </si>
  <si>
    <t>Ukupno za Bit-Art Consulting d.o.o.</t>
  </si>
  <si>
    <t>CAE Training &amp; Services UK Ltd</t>
  </si>
  <si>
    <t>Ukupno za CAE Training &amp; Services UK Ltd</t>
  </si>
  <si>
    <t>UK</t>
  </si>
  <si>
    <t xml:space="preserve">Charlot </t>
  </si>
  <si>
    <t xml:space="preserve">Ukupno za Charlot </t>
  </si>
  <si>
    <t>Conrad Electronic</t>
  </si>
  <si>
    <t>Ukupno za Conrad Electronic</t>
  </si>
  <si>
    <t>Slovenija</t>
  </si>
  <si>
    <t>Croatia Osiguranje d.d.</t>
  </si>
  <si>
    <t>Ukupno za Croatia Osiguranje d.d.</t>
  </si>
  <si>
    <t>Čulić-Elektro centar</t>
  </si>
  <si>
    <t>Ukupno za Čulić-Elektro centar</t>
  </si>
  <si>
    <t>Dalnet</t>
  </si>
  <si>
    <t>Mlini</t>
  </si>
  <si>
    <t>Ukupno za Dalnet</t>
  </si>
  <si>
    <t>Datalab HR</t>
  </si>
  <si>
    <t>Decathlon Zagreb d.o.o.</t>
  </si>
  <si>
    <t>Ukupno za Decathlon Zagreb d.o.o.</t>
  </si>
  <si>
    <t>Dobri-ključar Barić</t>
  </si>
  <si>
    <t>Ukupno za Dobri-ključar Barić</t>
  </si>
  <si>
    <t>Dr. Diana Bućan</t>
  </si>
  <si>
    <t>Ukupno za Dr. Diana Bućan</t>
  </si>
  <si>
    <t>Elektro Suma d.o.o.</t>
  </si>
  <si>
    <t>Ukupno za Ema</t>
  </si>
  <si>
    <t>Filozofski fakultet u Splitu</t>
  </si>
  <si>
    <t>Ukupno za Filozofski fakultet u Splitu</t>
  </si>
  <si>
    <t>Usluge telefona, interneta, pošte i prijevoza</t>
  </si>
  <si>
    <t>Iri Centar d.o.o.</t>
  </si>
  <si>
    <t>Ukupno za Iri Centar d.o.o.</t>
  </si>
  <si>
    <t>Kaštel Gomilica</t>
  </si>
  <si>
    <t>Leo Nautika d.o.o.</t>
  </si>
  <si>
    <t>Ukupno za Leo Nautika d.o.o.</t>
  </si>
  <si>
    <t>Level 23 j.d.o.o.</t>
  </si>
  <si>
    <t>Ukupno za Level 23 j.d.o.o.</t>
  </si>
  <si>
    <t>Podstrana</t>
  </si>
  <si>
    <t>Lureti d.o.o.</t>
  </si>
  <si>
    <t>Ukupno za Lureti d.o.o.</t>
  </si>
  <si>
    <t>Petrijevci</t>
  </si>
  <si>
    <t>Marine Air d.o.o.</t>
  </si>
  <si>
    <t>Mat-Sti d.o.o.</t>
  </si>
  <si>
    <t>Ukupno za Mat-Sti d.o.o.</t>
  </si>
  <si>
    <t>09547304608</t>
  </si>
  <si>
    <t xml:space="preserve">Ukupno za MDPI AG </t>
  </si>
  <si>
    <t>Med Poliklinika</t>
  </si>
  <si>
    <t>Ukupno za Med Poliklinika</t>
  </si>
  <si>
    <t>Ukupno za MEP</t>
  </si>
  <si>
    <t>Škrljevo</t>
  </si>
  <si>
    <t>UKUPNO ZA OŽUJAK</t>
  </si>
  <si>
    <t>03</t>
  </si>
  <si>
    <t>Gudelj Anita</t>
  </si>
  <si>
    <t>Ukupno za Gudelj Anita</t>
  </si>
  <si>
    <t>Kovačević Goran</t>
  </si>
  <si>
    <t>Ukupno za Kovačević Goran</t>
  </si>
  <si>
    <t>Marasović Branka</t>
  </si>
  <si>
    <t>Ukupno za Marasović Branka</t>
  </si>
  <si>
    <t>Sabolić Dubravko</t>
  </si>
  <si>
    <t>Ukupno za Sabolić Dubravko</t>
  </si>
  <si>
    <t>Stanivuk Tatjana</t>
  </si>
  <si>
    <t>Ukupno za Stanivuk Tatjana</t>
  </si>
  <si>
    <t>Ema U.O.</t>
  </si>
  <si>
    <t>MEP d.o.o.</t>
  </si>
  <si>
    <t>HP Pošta d.o.o.</t>
  </si>
  <si>
    <t>Ukupno za HP Pošta d.o.o.</t>
  </si>
  <si>
    <t>Fina d.d.</t>
  </si>
  <si>
    <t>Ukupno za Fina d.d.</t>
  </si>
  <si>
    <t>Studentski centar Rijeka</t>
  </si>
  <si>
    <t>Ukupno za Studentski centar Rijeka</t>
  </si>
  <si>
    <t>87500773013</t>
  </si>
  <si>
    <t>MRS Servis d.o.o.</t>
  </si>
  <si>
    <t>04351325311</t>
  </si>
  <si>
    <t>Ukupno za MRS Servis d.o.o.</t>
  </si>
  <si>
    <t>Mučić d.o.o.</t>
  </si>
  <si>
    <t>Ukupno za Mučić d.o.o.</t>
  </si>
  <si>
    <t>Poslovni objekti</t>
  </si>
  <si>
    <t xml:space="preserve">P.Audio Centar </t>
  </si>
  <si>
    <t>Ukupno za P.Audio Centar</t>
  </si>
  <si>
    <t>Robert's d.o.o.</t>
  </si>
  <si>
    <t>Ukupno za Robert's d.o.o.</t>
  </si>
  <si>
    <t>Sideas d.o.o.</t>
  </si>
  <si>
    <t>Ukupno Sideas d.o.o.</t>
  </si>
  <si>
    <t>Buzin</t>
  </si>
  <si>
    <t>Uredska oprema i namještaj</t>
  </si>
  <si>
    <t>Sveučilišni računski centar Srce</t>
  </si>
  <si>
    <t>Ukupno za Sveučilišni računski centar Srce</t>
  </si>
  <si>
    <t>Studentski centar Split</t>
  </si>
  <si>
    <t>Ukupno za Studentski centar Split</t>
  </si>
  <si>
    <t>Tekuće donacije u novcu</t>
  </si>
  <si>
    <t>Sveučilišna knjižnica Split</t>
  </si>
  <si>
    <t>Ukupno za Sveučilišna knjižnica Split</t>
  </si>
  <si>
    <t>40099344720</t>
  </si>
  <si>
    <t>Tehnomobil d.o.o.</t>
  </si>
  <si>
    <t>Ukupno za Tehnomobil d.o.o.</t>
  </si>
  <si>
    <t>Metković</t>
  </si>
  <si>
    <t>Umac plus d.o.o.</t>
  </si>
  <si>
    <t>Ukupno za Umac plus d.o.o.</t>
  </si>
  <si>
    <t>Žama Co. d.o.o.</t>
  </si>
  <si>
    <t>Ukupno za Žama Co. d.o.o.</t>
  </si>
  <si>
    <t>Rico trade d.o.o.</t>
  </si>
  <si>
    <t>Tommy d.o.o.</t>
  </si>
  <si>
    <t>Muhammed Veysel Kaya</t>
  </si>
  <si>
    <t>Zel d.o.o.</t>
  </si>
  <si>
    <t>Ukupno za Rico trade d.o.o.</t>
  </si>
  <si>
    <t>Ukupno za Tommy d.o.o.</t>
  </si>
  <si>
    <t>Ukupno za Muhammed Veysel Kaya</t>
  </si>
  <si>
    <t>Ukupno za Zel d.o.o.</t>
  </si>
  <si>
    <t>00278260010</t>
  </si>
  <si>
    <t>Osijek</t>
  </si>
  <si>
    <t>Turska</t>
  </si>
  <si>
    <t>Ukupno za Šveđo obrt za usluge</t>
  </si>
  <si>
    <t>Šveđo obrt za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</si>
</sst>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6"/>
      <color rgb="FFFFFFFF"/>
      <name val="Arial"/>
      <family val="2"/>
      <charset val="238"/>
    </font>
    <font>
      <b/>
      <sz val="16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8"/>
      <color rgb="FFFFFFFF"/>
      <name val="Tahoma"/>
      <family val="2"/>
      <charset val="238"/>
    </font>
    <font>
      <sz val="7"/>
      <color rgb="FF000000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0" fontId="3" fillId="4" borderId="0">
      <alignment horizontal="left" vertical="center"/>
    </xf>
    <xf numFmtId="0" fontId="4" fillId="0" borderId="0">
      <alignment horizontal="left" vertical="center"/>
    </xf>
    <xf numFmtId="0" fontId="5" fillId="0" borderId="0">
      <alignment horizontal="left" vertical="top"/>
    </xf>
    <xf numFmtId="0" fontId="6" fillId="0" borderId="0">
      <alignment horizontal="left" vertical="top"/>
    </xf>
    <xf numFmtId="0" fontId="5" fillId="5" borderId="0">
      <alignment horizontal="righ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5" fillId="5" borderId="0">
      <alignment horizontal="left" vertical="center"/>
    </xf>
    <xf numFmtId="0" fontId="7" fillId="0" borderId="0">
      <alignment horizontal="left"/>
    </xf>
    <xf numFmtId="0" fontId="7" fillId="0" borderId="0">
      <alignment horizontal="right"/>
    </xf>
    <xf numFmtId="0" fontId="8" fillId="0" borderId="0">
      <alignment horizontal="left"/>
    </xf>
    <xf numFmtId="0" fontId="6" fillId="0" borderId="0">
      <alignment horizontal="left"/>
    </xf>
    <xf numFmtId="0" fontId="9" fillId="6" borderId="0">
      <alignment horizontal="left"/>
    </xf>
    <xf numFmtId="0" fontId="10" fillId="0" borderId="0">
      <alignment horizontal="right" vertical="top"/>
    </xf>
    <xf numFmtId="0" fontId="10" fillId="0" borderId="0">
      <alignment horizontal="left" vertical="top"/>
    </xf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/>
    </xf>
    <xf numFmtId="0" fontId="7" fillId="0" borderId="0">
      <alignment horizontal="left" vertical="top"/>
    </xf>
    <xf numFmtId="0" fontId="6" fillId="0" borderId="0">
      <alignment horizontal="left" vertical="top"/>
    </xf>
    <xf numFmtId="0" fontId="5" fillId="0" borderId="0">
      <alignment horizontal="left" vertical="center"/>
    </xf>
    <xf numFmtId="0" fontId="7" fillId="0" borderId="0">
      <alignment horizontal="left" vertical="center"/>
    </xf>
    <xf numFmtId="0" fontId="6" fillId="0" borderId="0">
      <alignment horizontal="left"/>
    </xf>
    <xf numFmtId="0" fontId="5" fillId="0" borderId="0">
      <alignment horizontal="right" vertical="top"/>
    </xf>
    <xf numFmtId="0" fontId="6" fillId="0" borderId="0">
      <alignment horizontal="left" vertical="top"/>
    </xf>
  </cellStyleXfs>
  <cellXfs count="14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12" xfId="0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2" borderId="13" xfId="0" applyFill="1" applyBorder="1" applyAlignment="1">
      <alignment horizontal="right" vertical="center" wrapText="1"/>
    </xf>
    <xf numFmtId="0" fontId="0" fillId="0" borderId="14" xfId="0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right" vertical="center" wrapText="1"/>
    </xf>
    <xf numFmtId="0" fontId="0" fillId="3" borderId="14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12" xfId="0" applyFill="1" applyBorder="1"/>
    <xf numFmtId="0" fontId="0" fillId="3" borderId="6" xfId="0" applyFill="1" applyBorder="1"/>
    <xf numFmtId="0" fontId="0" fillId="0" borderId="5" xfId="0" applyBorder="1" applyAlignment="1">
      <alignment horizontal="center" vertical="center"/>
    </xf>
    <xf numFmtId="0" fontId="0" fillId="2" borderId="14" xfId="0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 wrapText="1"/>
    </xf>
    <xf numFmtId="0" fontId="0" fillId="2" borderId="9" xfId="0" applyFill="1" applyBorder="1" applyAlignment="1">
      <alignment horizontal="left" vertical="center"/>
    </xf>
    <xf numFmtId="0" fontId="11" fillId="3" borderId="4" xfId="0" applyFont="1" applyFill="1" applyBorder="1"/>
    <xf numFmtId="0" fontId="11" fillId="3" borderId="5" xfId="0" applyFont="1" applyFill="1" applyBorder="1"/>
    <xf numFmtId="0" fontId="11" fillId="3" borderId="5" xfId="0" applyFont="1" applyFill="1" applyBorder="1" applyAlignment="1">
      <alignment horizontal="center"/>
    </xf>
    <xf numFmtId="0" fontId="11" fillId="3" borderId="12" xfId="0" applyFont="1" applyFill="1" applyBorder="1"/>
    <xf numFmtId="0" fontId="11" fillId="3" borderId="6" xfId="0" applyFont="1" applyFill="1" applyBorder="1"/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/>
    <xf numFmtId="0" fontId="0" fillId="2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11" fillId="3" borderId="4" xfId="0" applyFont="1" applyFill="1" applyBorder="1" applyAlignment="1">
      <alignment horizontal="left"/>
    </xf>
    <xf numFmtId="4" fontId="0" fillId="3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6" xfId="0" applyFont="1" applyFill="1" applyBorder="1"/>
    <xf numFmtId="0" fontId="0" fillId="2" borderId="15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6" xfId="0" applyFont="1" applyFill="1" applyBorder="1"/>
    <xf numFmtId="0" fontId="0" fillId="2" borderId="5" xfId="0" applyFill="1" applyBorder="1" applyAlignment="1">
      <alignment horizontal="right"/>
    </xf>
    <xf numFmtId="4" fontId="0" fillId="2" borderId="14" xfId="0" applyNumberFormat="1" applyFill="1" applyBorder="1" applyAlignment="1">
      <alignment horizontal="left" vertical="center" wrapText="1"/>
    </xf>
    <xf numFmtId="4" fontId="0" fillId="3" borderId="14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6" xfId="0" applyFill="1" applyBorder="1" applyAlignment="1">
      <alignment horizontal="left" vertical="center"/>
    </xf>
    <xf numFmtId="0" fontId="11" fillId="3" borderId="14" xfId="0" applyFont="1" applyFill="1" applyBorder="1"/>
    <xf numFmtId="4" fontId="0" fillId="2" borderId="5" xfId="0" applyNumberFormat="1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right" vertical="center" wrapText="1"/>
    </xf>
    <xf numFmtId="4" fontId="11" fillId="3" borderId="13" xfId="0" applyNumberFormat="1" applyFont="1" applyFill="1" applyBorder="1" applyAlignment="1">
      <alignment horizontal="right" vertical="center" wrapText="1"/>
    </xf>
    <xf numFmtId="4" fontId="0" fillId="2" borderId="13" xfId="0" applyNumberFormat="1" applyFill="1" applyBorder="1" applyAlignment="1">
      <alignment horizontal="right" vertical="center" wrapText="1"/>
    </xf>
    <xf numFmtId="4" fontId="11" fillId="3" borderId="5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right" vertical="center"/>
    </xf>
    <xf numFmtId="4" fontId="0" fillId="2" borderId="5" xfId="0" applyNumberFormat="1" applyFont="1" applyFill="1" applyBorder="1" applyAlignment="1">
      <alignment horizontal="right" vertical="center"/>
    </xf>
    <xf numFmtId="4" fontId="11" fillId="3" borderId="5" xfId="0" applyNumberFormat="1" applyFont="1" applyFill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2" borderId="5" xfId="0" applyFont="1" applyFill="1" applyBorder="1" applyAlignment="1">
      <alignment horizontal="right" vertical="center"/>
    </xf>
    <xf numFmtId="4" fontId="0" fillId="2" borderId="13" xfId="0" applyNumberFormat="1" applyFont="1" applyFill="1" applyBorder="1" applyAlignment="1">
      <alignment horizontal="right" vertical="center"/>
    </xf>
    <xf numFmtId="4" fontId="11" fillId="3" borderId="13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/>
    </xf>
    <xf numFmtId="4" fontId="0" fillId="2" borderId="5" xfId="0" applyNumberFormat="1" applyFill="1" applyBorder="1" applyAlignment="1">
      <alignment horizontal="right"/>
    </xf>
    <xf numFmtId="4" fontId="11" fillId="3" borderId="5" xfId="0" applyNumberFormat="1" applyFont="1" applyFill="1" applyBorder="1" applyAlignment="1">
      <alignment horizontal="right"/>
    </xf>
    <xf numFmtId="4" fontId="0" fillId="2" borderId="13" xfId="0" applyNumberFormat="1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/>
    </xf>
    <xf numFmtId="4" fontId="12" fillId="0" borderId="23" xfId="0" applyNumberFormat="1" applyFont="1" applyBorder="1" applyAlignment="1">
      <alignment vertical="center"/>
    </xf>
    <xf numFmtId="49" fontId="0" fillId="0" borderId="20" xfId="0" applyNumberFormat="1" applyBorder="1" applyAlignment="1">
      <alignment horizontal="center" vertical="center"/>
    </xf>
    <xf numFmtId="0" fontId="0" fillId="0" borderId="18" xfId="0" applyBorder="1"/>
    <xf numFmtId="49" fontId="0" fillId="0" borderId="18" xfId="0" applyNumberFormat="1" applyBorder="1" applyAlignment="1">
      <alignment horizontal="center" vertical="center"/>
    </xf>
    <xf numFmtId="0" fontId="0" fillId="0" borderId="23" xfId="0" applyBorder="1"/>
    <xf numFmtId="4" fontId="12" fillId="2" borderId="25" xfId="0" applyNumberFormat="1" applyFont="1" applyFill="1" applyBorder="1" applyAlignment="1">
      <alignment horizontal="center" vertical="center" wrapText="1"/>
    </xf>
    <xf numFmtId="0" fontId="0" fillId="0" borderId="27" xfId="0" applyBorder="1"/>
    <xf numFmtId="49" fontId="0" fillId="0" borderId="2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3" borderId="5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left"/>
    </xf>
    <xf numFmtId="0" fontId="12" fillId="0" borderId="21" xfId="0" applyFont="1" applyBorder="1" applyAlignment="1">
      <alignment vertical="center"/>
    </xf>
    <xf numFmtId="0" fontId="0" fillId="3" borderId="13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right" vertical="center" wrapText="1"/>
    </xf>
    <xf numFmtId="0" fontId="0" fillId="3" borderId="14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right" vertical="center" wrapText="1"/>
    </xf>
    <xf numFmtId="0" fontId="0" fillId="2" borderId="14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3" borderId="2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right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right"/>
    </xf>
    <xf numFmtId="49" fontId="0" fillId="0" borderId="23" xfId="0" applyNumberFormat="1" applyBorder="1" applyAlignment="1">
      <alignment horizontal="center" vertical="center"/>
    </xf>
    <xf numFmtId="4" fontId="12" fillId="2" borderId="23" xfId="0" applyNumberFormat="1" applyFont="1" applyFill="1" applyBorder="1" applyAlignment="1">
      <alignment vertical="center"/>
    </xf>
    <xf numFmtId="0" fontId="0" fillId="2" borderId="14" xfId="0" applyFont="1" applyFill="1" applyBorder="1"/>
    <xf numFmtId="0" fontId="0" fillId="2" borderId="5" xfId="0" applyFont="1" applyFill="1" applyBorder="1" applyAlignment="1">
      <alignment horizontal="righ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0" borderId="30" xfId="0" applyBorder="1"/>
    <xf numFmtId="0" fontId="11" fillId="3" borderId="30" xfId="0" applyFont="1" applyFill="1" applyBorder="1"/>
    <xf numFmtId="0" fontId="0" fillId="2" borderId="30" xfId="0" applyFill="1" applyBorder="1" applyAlignment="1">
      <alignment horizontal="left"/>
    </xf>
    <xf numFmtId="0" fontId="11" fillId="3" borderId="30" xfId="0" applyFont="1" applyFill="1" applyBorder="1" applyAlignment="1">
      <alignment horizontal="left"/>
    </xf>
    <xf numFmtId="0" fontId="0" fillId="2" borderId="30" xfId="0" applyFont="1" applyFill="1" applyBorder="1" applyAlignment="1">
      <alignment horizontal="left"/>
    </xf>
    <xf numFmtId="0" fontId="0" fillId="0" borderId="17" xfId="0" applyBorder="1"/>
    <xf numFmtId="0" fontId="0" fillId="2" borderId="31" xfId="0" applyFont="1" applyFill="1" applyBorder="1"/>
    <xf numFmtId="0" fontId="11" fillId="3" borderId="31" xfId="0" applyFont="1" applyFill="1" applyBorder="1"/>
    <xf numFmtId="0" fontId="0" fillId="0" borderId="19" xfId="0" applyBorder="1"/>
    <xf numFmtId="0" fontId="0" fillId="2" borderId="13" xfId="0" applyFont="1" applyFill="1" applyBorder="1"/>
    <xf numFmtId="0" fontId="0" fillId="0" borderId="32" xfId="0" applyBorder="1" applyAlignment="1">
      <alignment horizontal="left"/>
    </xf>
    <xf numFmtId="0" fontId="13" fillId="2" borderId="6" xfId="0" applyFont="1" applyFill="1" applyBorder="1"/>
    <xf numFmtId="0" fontId="14" fillId="3" borderId="4" xfId="0" applyFont="1" applyFill="1" applyBorder="1"/>
    <xf numFmtId="0" fontId="13" fillId="3" borderId="5" xfId="0" applyFont="1" applyFill="1" applyBorder="1"/>
    <xf numFmtId="4" fontId="14" fillId="3" borderId="5" xfId="0" applyNumberFormat="1" applyFont="1" applyFill="1" applyBorder="1"/>
    <xf numFmtId="0" fontId="13" fillId="3" borderId="6" xfId="0" applyFont="1" applyFill="1" applyBorder="1"/>
    <xf numFmtId="0" fontId="12" fillId="0" borderId="21" xfId="0" applyFont="1" applyBorder="1" applyAlignment="1">
      <alignment vertical="center"/>
    </xf>
    <xf numFmtId="2" fontId="11" fillId="3" borderId="13" xfId="0" applyNumberFormat="1" applyFont="1" applyFill="1" applyBorder="1" applyAlignment="1">
      <alignment horizontal="right" wrapText="1"/>
    </xf>
    <xf numFmtId="4" fontId="0" fillId="2" borderId="5" xfId="0" applyNumberFormat="1" applyFont="1" applyFill="1" applyBorder="1" applyAlignment="1">
      <alignment horizontal="right"/>
    </xf>
    <xf numFmtId="0" fontId="12" fillId="0" borderId="21" xfId="0" applyFont="1" applyBorder="1" applyAlignment="1">
      <alignment vertical="center"/>
    </xf>
    <xf numFmtId="49" fontId="0" fillId="2" borderId="13" xfId="0" applyNumberFormat="1" applyFont="1" applyFill="1" applyBorder="1" applyAlignment="1">
      <alignment horizontal="center" vertical="center"/>
    </xf>
    <xf numFmtId="4" fontId="11" fillId="3" borderId="13" xfId="0" applyNumberFormat="1" applyFont="1" applyFill="1" applyBorder="1" applyAlignment="1">
      <alignment horizontal="right" wrapText="1"/>
    </xf>
    <xf numFmtId="0" fontId="0" fillId="2" borderId="5" xfId="0" applyFont="1" applyFill="1" applyBorder="1"/>
    <xf numFmtId="0" fontId="0" fillId="0" borderId="6" xfId="0" applyBorder="1" applyAlignment="1">
      <alignment horizontal="left" vertical="center"/>
    </xf>
    <xf numFmtId="0" fontId="0" fillId="2" borderId="30" xfId="0" applyFont="1" applyFill="1" applyBorder="1"/>
    <xf numFmtId="0" fontId="0" fillId="0" borderId="33" xfId="0" applyBorder="1"/>
    <xf numFmtId="0" fontId="11" fillId="3" borderId="13" xfId="0" applyFont="1" applyFill="1" applyBorder="1" applyAlignment="1">
      <alignment horizontal="left" vertical="center"/>
    </xf>
    <xf numFmtId="4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4" fontId="0" fillId="0" borderId="0" xfId="0" applyNumberFormat="1"/>
    <xf numFmtId="0" fontId="12" fillId="0" borderId="2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</cellXfs>
  <cellStyles count="30">
    <cellStyle name="Normal" xfId="0" builtinId="0"/>
    <cellStyle name="S0" xfId="1" xr:uid="{B9490D71-0E79-4836-9A4F-6580C8173D2F}"/>
    <cellStyle name="S1" xfId="2" xr:uid="{805AB26B-0E52-46C5-84B2-84593CDADF98}"/>
    <cellStyle name="S10" xfId="11" xr:uid="{32A97BB3-1228-4895-8E78-05391E6ABC0C}"/>
    <cellStyle name="S11" xfId="12" xr:uid="{6F6A4C51-73C4-4CEC-ADE4-AE12955350D1}"/>
    <cellStyle name="S12" xfId="13" xr:uid="{0B88B0F0-380F-427D-8DEE-59EE23DE444D}"/>
    <cellStyle name="S13" xfId="14" xr:uid="{DE9839A1-FFD7-478E-BC10-99F41B779D75}"/>
    <cellStyle name="S14" xfId="15" xr:uid="{AF2623B6-BB1D-4E23-A1EC-93204CBCDC7C}"/>
    <cellStyle name="S15" xfId="16" xr:uid="{08229B47-07B4-4E1E-94BD-5EF335CDFB45}"/>
    <cellStyle name="S16" xfId="17" xr:uid="{A9B387C6-D838-4EAF-8C5E-1C2AEC602E32}"/>
    <cellStyle name="S17" xfId="18" xr:uid="{740B2703-996F-4744-886A-20F550E504EE}"/>
    <cellStyle name="S18" xfId="19" xr:uid="{F322D751-8F21-4DDE-A638-98297D224C16}"/>
    <cellStyle name="S19" xfId="20" xr:uid="{75E6E7B2-804D-4BD8-8E06-4443E02522A0}"/>
    <cellStyle name="S2" xfId="3" xr:uid="{3CB8C977-799C-4465-8799-9E38534C2FF5}"/>
    <cellStyle name="S20" xfId="21" xr:uid="{DF3808D6-EC74-4DF1-8C80-FFF69097237C}"/>
    <cellStyle name="S21" xfId="22" xr:uid="{6921E151-B900-4C39-A3D4-2815CA82A58A}"/>
    <cellStyle name="S22" xfId="23" xr:uid="{4E645825-7306-4781-A738-B4638F07E605}"/>
    <cellStyle name="S23" xfId="24" xr:uid="{EF1590F5-D621-49E9-9B4E-71B4F84E3B0A}"/>
    <cellStyle name="S24" xfId="25" xr:uid="{5FC3D4E0-5A07-421E-BDB2-E2F6DE79BBA2}"/>
    <cellStyle name="S25" xfId="26" xr:uid="{46BADB8F-5B28-45DA-8A8B-A6076C504C5C}"/>
    <cellStyle name="S26" xfId="27" xr:uid="{EF64A996-B1CC-4C68-84B0-364C8912B3BD}"/>
    <cellStyle name="S27" xfId="28" xr:uid="{ADC61F33-A892-4E91-87A8-E12620AEC93C}"/>
    <cellStyle name="S28" xfId="29" xr:uid="{1CA5B077-5FED-41B0-8502-AE44F9F09180}"/>
    <cellStyle name="S3" xfId="4" xr:uid="{BD690D0D-B3F7-4C7B-8CD8-5637B5297AE3}"/>
    <cellStyle name="S4" xfId="5" xr:uid="{F664EE08-E32F-48E0-8006-C711F64441EB}"/>
    <cellStyle name="S5" xfId="6" xr:uid="{3305C153-1FE1-43B7-83A7-90170C729F5F}"/>
    <cellStyle name="S6" xfId="7" xr:uid="{C6D65A9D-ACD1-4A53-A4C2-8919055F429B}"/>
    <cellStyle name="S7" xfId="8" xr:uid="{B34997C0-6810-4BCE-8305-5734A1EE7DE1}"/>
    <cellStyle name="S8" xfId="9" xr:uid="{344F657B-A117-4875-BB4C-DB002CE8D156}"/>
    <cellStyle name="S9" xfId="10" xr:uid="{37EE2734-9051-4F1F-AC7E-77B07B8B06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C41C1-E3C3-4A34-8A9D-8C01030774B9}">
  <sheetPr>
    <pageSetUpPr fitToPage="1"/>
  </sheetPr>
  <dimension ref="A1:CE410"/>
  <sheetViews>
    <sheetView tabSelected="1" zoomScaleNormal="100" workbookViewId="0">
      <pane ySplit="7" topLeftCell="A350" activePane="bottomLeft" state="frozen"/>
      <selection pane="bottomLeft" activeCell="D29" sqref="D29"/>
    </sheetView>
  </sheetViews>
  <sheetFormatPr defaultRowHeight="15" x14ac:dyDescent="0.25"/>
  <cols>
    <col min="1" max="1" width="7.140625" style="5" customWidth="1"/>
    <col min="2" max="2" width="51.42578125" customWidth="1"/>
    <col min="3" max="3" width="17.7109375" customWidth="1"/>
    <col min="4" max="4" width="21.5703125" customWidth="1"/>
    <col min="5" max="5" width="12.7109375" customWidth="1"/>
    <col min="6" max="6" width="6" style="5" customWidth="1"/>
    <col min="7" max="7" width="58.85546875" customWidth="1"/>
    <col min="9" max="9" width="12.5703125" customWidth="1"/>
    <col min="10" max="10" width="14.7109375" customWidth="1"/>
    <col min="11" max="11" width="11.5703125" customWidth="1"/>
    <col min="12" max="12" width="10.140625" bestFit="1" customWidth="1"/>
  </cols>
  <sheetData>
    <row r="1" spans="1:83" ht="15.75" hidden="1" x14ac:dyDescent="0.25">
      <c r="B1" s="1" t="s">
        <v>28</v>
      </c>
    </row>
    <row r="2" spans="1:83" ht="15.75" hidden="1" x14ac:dyDescent="0.25">
      <c r="B2" s="1" t="s">
        <v>0</v>
      </c>
    </row>
    <row r="3" spans="1:83" ht="15.75" hidden="1" x14ac:dyDescent="0.25">
      <c r="B3" s="1" t="s">
        <v>1</v>
      </c>
    </row>
    <row r="4" spans="1:83" hidden="1" x14ac:dyDescent="0.25"/>
    <row r="5" spans="1:83" ht="20.25" hidden="1" customHeight="1" x14ac:dyDescent="0.25">
      <c r="B5" s="141" t="s">
        <v>110</v>
      </c>
      <c r="C5" s="141"/>
      <c r="D5" s="141"/>
      <c r="E5" s="141"/>
      <c r="F5" s="141"/>
      <c r="G5" s="141"/>
    </row>
    <row r="7" spans="1:83" ht="60.75" customHeight="1" x14ac:dyDescent="0.25">
      <c r="A7" s="17" t="s">
        <v>78</v>
      </c>
      <c r="B7" s="17" t="s">
        <v>3</v>
      </c>
      <c r="C7" s="18" t="s">
        <v>4</v>
      </c>
      <c r="D7" s="18" t="s">
        <v>5</v>
      </c>
      <c r="E7" s="18" t="s">
        <v>2</v>
      </c>
      <c r="F7" s="142" t="s">
        <v>6</v>
      </c>
      <c r="G7" s="143"/>
    </row>
    <row r="8" spans="1:83" s="5" customFormat="1" x14ac:dyDescent="0.25">
      <c r="A8" s="73" t="s">
        <v>77</v>
      </c>
      <c r="B8" s="38" t="s">
        <v>87</v>
      </c>
      <c r="C8" s="24">
        <v>44078172624</v>
      </c>
      <c r="D8" s="7" t="s">
        <v>17</v>
      </c>
      <c r="E8" s="55">
        <v>81.209999999999994</v>
      </c>
      <c r="F8" s="8">
        <v>3221</v>
      </c>
      <c r="G8" s="4" t="s">
        <v>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</row>
    <row r="9" spans="1:83" s="5" customFormat="1" x14ac:dyDescent="0.25">
      <c r="A9" s="74"/>
      <c r="B9" s="39" t="s">
        <v>88</v>
      </c>
      <c r="C9" s="13"/>
      <c r="D9" s="14"/>
      <c r="E9" s="56">
        <f>SUM(E8)</f>
        <v>81.209999999999994</v>
      </c>
      <c r="F9" s="15"/>
      <c r="G9" s="1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</row>
    <row r="10" spans="1:83" s="5" customFormat="1" x14ac:dyDescent="0.25">
      <c r="A10" s="75" t="s">
        <v>77</v>
      </c>
      <c r="B10" s="38" t="s">
        <v>32</v>
      </c>
      <c r="C10" s="24">
        <v>58843087891</v>
      </c>
      <c r="D10" s="10" t="s">
        <v>18</v>
      </c>
      <c r="E10" s="57">
        <v>11.7</v>
      </c>
      <c r="F10" s="11">
        <v>3221</v>
      </c>
      <c r="G10" s="4" t="s">
        <v>8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</row>
    <row r="11" spans="1:83" s="5" customFormat="1" x14ac:dyDescent="0.25">
      <c r="A11" s="74"/>
      <c r="B11" s="39" t="s">
        <v>33</v>
      </c>
      <c r="C11" s="13"/>
      <c r="D11" s="96"/>
      <c r="E11" s="56">
        <f>SUM(E10)</f>
        <v>11.7</v>
      </c>
      <c r="F11" s="15"/>
      <c r="G11" s="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</row>
    <row r="12" spans="1:83" s="5" customFormat="1" x14ac:dyDescent="0.25">
      <c r="A12" s="75" t="s">
        <v>77</v>
      </c>
      <c r="B12" s="87" t="s">
        <v>79</v>
      </c>
      <c r="C12" s="24">
        <v>20858497843</v>
      </c>
      <c r="D12" s="82" t="s">
        <v>17</v>
      </c>
      <c r="E12" s="70">
        <f>1213.89+6674.41</f>
        <v>7888.3</v>
      </c>
      <c r="F12" s="93">
        <v>3223</v>
      </c>
      <c r="G12" s="4" t="s">
        <v>9</v>
      </c>
    </row>
    <row r="13" spans="1:83" s="5" customFormat="1" x14ac:dyDescent="0.25">
      <c r="A13" s="74"/>
      <c r="B13" s="39" t="s">
        <v>80</v>
      </c>
      <c r="C13" s="13"/>
      <c r="D13" s="14"/>
      <c r="E13" s="56">
        <f>E12</f>
        <v>7888.3</v>
      </c>
      <c r="F13" s="15"/>
      <c r="G13" s="16"/>
    </row>
    <row r="14" spans="1:83" s="5" customFormat="1" x14ac:dyDescent="0.25">
      <c r="A14" s="75" t="s">
        <v>77</v>
      </c>
      <c r="B14" s="87" t="s">
        <v>71</v>
      </c>
      <c r="C14" s="33">
        <v>63073332380</v>
      </c>
      <c r="D14" s="10" t="s">
        <v>18</v>
      </c>
      <c r="E14" s="70">
        <f>3193.35+181.74</f>
        <v>3375.09</v>
      </c>
      <c r="F14" s="93">
        <v>3223</v>
      </c>
      <c r="G14" s="4" t="s">
        <v>9</v>
      </c>
    </row>
    <row r="15" spans="1:83" s="5" customFormat="1" x14ac:dyDescent="0.25">
      <c r="A15" s="74"/>
      <c r="B15" s="39" t="s">
        <v>72</v>
      </c>
      <c r="C15" s="13"/>
      <c r="D15" s="14"/>
      <c r="E15" s="56">
        <f>E14</f>
        <v>3375.09</v>
      </c>
      <c r="F15" s="15"/>
      <c r="G15" s="16"/>
    </row>
    <row r="16" spans="1:83" s="5" customFormat="1" x14ac:dyDescent="0.25">
      <c r="A16" s="75" t="s">
        <v>77</v>
      </c>
      <c r="B16" s="87" t="s">
        <v>82</v>
      </c>
      <c r="C16" s="35">
        <v>75550985023</v>
      </c>
      <c r="D16" s="10" t="s">
        <v>18</v>
      </c>
      <c r="E16" s="70">
        <v>48.75</v>
      </c>
      <c r="F16" s="93">
        <v>3223</v>
      </c>
      <c r="G16" s="4" t="s">
        <v>9</v>
      </c>
    </row>
    <row r="17" spans="1:7" s="5" customFormat="1" x14ac:dyDescent="0.25">
      <c r="A17" s="74"/>
      <c r="B17" s="39" t="s">
        <v>83</v>
      </c>
      <c r="C17" s="13"/>
      <c r="D17" s="14"/>
      <c r="E17" s="56">
        <f>E16</f>
        <v>48.75</v>
      </c>
      <c r="F17" s="15"/>
      <c r="G17" s="16"/>
    </row>
    <row r="18" spans="1:7" s="5" customFormat="1" x14ac:dyDescent="0.25">
      <c r="A18" s="75" t="s">
        <v>77</v>
      </c>
      <c r="B18" s="87" t="s">
        <v>36</v>
      </c>
      <c r="C18" s="35">
        <v>87311810356</v>
      </c>
      <c r="D18" s="10" t="s">
        <v>18</v>
      </c>
      <c r="E18" s="70">
        <v>123</v>
      </c>
      <c r="F18" s="93">
        <v>3231</v>
      </c>
      <c r="G18" s="4" t="s">
        <v>11</v>
      </c>
    </row>
    <row r="19" spans="1:7" s="5" customFormat="1" x14ac:dyDescent="0.25">
      <c r="A19" s="74"/>
      <c r="B19" s="39" t="s">
        <v>35</v>
      </c>
      <c r="C19" s="13"/>
      <c r="D19" s="14"/>
      <c r="E19" s="56">
        <f>E18</f>
        <v>123</v>
      </c>
      <c r="F19" s="15"/>
      <c r="G19" s="16"/>
    </row>
    <row r="20" spans="1:7" s="5" customFormat="1" x14ac:dyDescent="0.25">
      <c r="A20" s="75" t="s">
        <v>77</v>
      </c>
      <c r="B20" s="87" t="s">
        <v>73</v>
      </c>
      <c r="C20" s="35">
        <v>41549301551</v>
      </c>
      <c r="D20" s="92" t="s">
        <v>17</v>
      </c>
      <c r="E20" s="70">
        <v>97.5</v>
      </c>
      <c r="F20" s="93">
        <v>3232</v>
      </c>
      <c r="G20" s="4" t="s">
        <v>12</v>
      </c>
    </row>
    <row r="21" spans="1:7" s="5" customFormat="1" x14ac:dyDescent="0.25">
      <c r="A21" s="74"/>
      <c r="B21" s="39" t="s">
        <v>74</v>
      </c>
      <c r="C21" s="13"/>
      <c r="D21" s="14"/>
      <c r="E21" s="56">
        <f>E20</f>
        <v>97.5</v>
      </c>
      <c r="F21" s="15"/>
      <c r="G21" s="16"/>
    </row>
    <row r="22" spans="1:7" s="5" customFormat="1" x14ac:dyDescent="0.25">
      <c r="A22" s="75" t="s">
        <v>77</v>
      </c>
      <c r="B22" s="87" t="s">
        <v>68</v>
      </c>
      <c r="C22" s="35">
        <v>38812451417</v>
      </c>
      <c r="D22" s="92" t="s">
        <v>17</v>
      </c>
      <c r="E22" s="70">
        <v>402.81</v>
      </c>
      <c r="F22" s="93">
        <v>3234</v>
      </c>
      <c r="G22" s="4" t="s">
        <v>13</v>
      </c>
    </row>
    <row r="23" spans="1:7" s="5" customFormat="1" x14ac:dyDescent="0.25">
      <c r="A23" s="74"/>
      <c r="B23" s="39" t="s">
        <v>69</v>
      </c>
      <c r="C23" s="13"/>
      <c r="D23" s="14"/>
      <c r="E23" s="56">
        <f>E22</f>
        <v>402.81</v>
      </c>
      <c r="F23" s="15"/>
      <c r="G23" s="16"/>
    </row>
    <row r="24" spans="1:7" s="5" customFormat="1" x14ac:dyDescent="0.25">
      <c r="A24" s="75" t="s">
        <v>77</v>
      </c>
      <c r="B24" s="87" t="s">
        <v>75</v>
      </c>
      <c r="C24" s="35">
        <v>29845096215</v>
      </c>
      <c r="D24" s="92" t="s">
        <v>17</v>
      </c>
      <c r="E24" s="70">
        <v>685.41</v>
      </c>
      <c r="F24" s="93">
        <v>3234</v>
      </c>
      <c r="G24" s="4" t="s">
        <v>13</v>
      </c>
    </row>
    <row r="25" spans="1:7" s="5" customFormat="1" x14ac:dyDescent="0.25">
      <c r="A25" s="74"/>
      <c r="B25" s="39" t="s">
        <v>45</v>
      </c>
      <c r="C25" s="13"/>
      <c r="D25" s="14"/>
      <c r="E25" s="56">
        <f>E24</f>
        <v>685.41</v>
      </c>
      <c r="F25" s="15"/>
      <c r="G25" s="16"/>
    </row>
    <row r="26" spans="1:7" s="5" customFormat="1" x14ac:dyDescent="0.25">
      <c r="A26" s="75" t="s">
        <v>77</v>
      </c>
      <c r="B26" s="87" t="s">
        <v>89</v>
      </c>
      <c r="C26" s="35">
        <v>12492147815</v>
      </c>
      <c r="D26" s="92" t="s">
        <v>17</v>
      </c>
      <c r="E26" s="70">
        <v>8.3000000000000007</v>
      </c>
      <c r="F26" s="93">
        <v>3235</v>
      </c>
      <c r="G26" s="4" t="s">
        <v>14</v>
      </c>
    </row>
    <row r="27" spans="1:7" s="5" customFormat="1" x14ac:dyDescent="0.25">
      <c r="A27" s="74"/>
      <c r="B27" s="39" t="s">
        <v>90</v>
      </c>
      <c r="C27" s="13"/>
      <c r="D27" s="14"/>
      <c r="E27" s="56">
        <f>E26</f>
        <v>8.3000000000000007</v>
      </c>
      <c r="F27" s="15"/>
      <c r="G27" s="16"/>
    </row>
    <row r="28" spans="1:7" s="5" customFormat="1" x14ac:dyDescent="0.25">
      <c r="A28" s="75" t="s">
        <v>77</v>
      </c>
      <c r="B28" s="87" t="s">
        <v>85</v>
      </c>
      <c r="C28" s="35">
        <v>25975412650</v>
      </c>
      <c r="D28" s="92" t="s">
        <v>17</v>
      </c>
      <c r="E28" s="70">
        <f>758.16+227.17</f>
        <v>985.32999999999993</v>
      </c>
      <c r="F28" s="93">
        <v>3237</v>
      </c>
      <c r="G28" s="94" t="s">
        <v>30</v>
      </c>
    </row>
    <row r="29" spans="1:7" s="5" customFormat="1" x14ac:dyDescent="0.25">
      <c r="A29" s="74"/>
      <c r="B29" s="39" t="s">
        <v>31</v>
      </c>
      <c r="C29" s="13"/>
      <c r="D29" s="14"/>
      <c r="E29" s="56">
        <f>E28</f>
        <v>985.32999999999993</v>
      </c>
      <c r="F29" s="15"/>
      <c r="G29" s="16"/>
    </row>
    <row r="30" spans="1:7" s="5" customFormat="1" x14ac:dyDescent="0.25">
      <c r="A30" s="75" t="s">
        <v>77</v>
      </c>
      <c r="B30" s="87" t="s">
        <v>44</v>
      </c>
      <c r="C30" s="35">
        <v>73118313420</v>
      </c>
      <c r="D30" s="92" t="s">
        <v>17</v>
      </c>
      <c r="E30" s="70">
        <v>662.5</v>
      </c>
      <c r="F30" s="93">
        <v>3237</v>
      </c>
      <c r="G30" s="94" t="s">
        <v>30</v>
      </c>
    </row>
    <row r="31" spans="1:7" s="5" customFormat="1" x14ac:dyDescent="0.25">
      <c r="A31" s="74"/>
      <c r="B31" s="39" t="s">
        <v>91</v>
      </c>
      <c r="C31" s="13"/>
      <c r="D31" s="14"/>
      <c r="E31" s="56">
        <f>E30</f>
        <v>662.5</v>
      </c>
      <c r="F31" s="15"/>
      <c r="G31" s="16"/>
    </row>
    <row r="32" spans="1:7" s="5" customFormat="1" x14ac:dyDescent="0.25">
      <c r="A32" s="75" t="s">
        <v>77</v>
      </c>
      <c r="B32" s="87" t="s">
        <v>92</v>
      </c>
      <c r="C32" s="35">
        <v>13441397979</v>
      </c>
      <c r="D32" s="10" t="s">
        <v>18</v>
      </c>
      <c r="E32" s="70">
        <v>2500</v>
      </c>
      <c r="F32" s="93">
        <v>3238</v>
      </c>
      <c r="G32" s="4" t="s">
        <v>15</v>
      </c>
    </row>
    <row r="33" spans="1:7" s="5" customFormat="1" x14ac:dyDescent="0.25">
      <c r="A33" s="74"/>
      <c r="B33" s="39" t="s">
        <v>93</v>
      </c>
      <c r="C33" s="13"/>
      <c r="D33" s="14"/>
      <c r="E33" s="56">
        <f>E32</f>
        <v>2500</v>
      </c>
      <c r="F33" s="15"/>
      <c r="G33" s="16"/>
    </row>
    <row r="34" spans="1:7" s="5" customFormat="1" x14ac:dyDescent="0.25">
      <c r="A34" s="75" t="s">
        <v>77</v>
      </c>
      <c r="B34" s="87" t="s">
        <v>42</v>
      </c>
      <c r="C34" s="35">
        <v>11815662330</v>
      </c>
      <c r="D34" s="92" t="s">
        <v>17</v>
      </c>
      <c r="E34" s="70">
        <v>481.25</v>
      </c>
      <c r="F34" s="93">
        <v>3238</v>
      </c>
      <c r="G34" s="4" t="s">
        <v>15</v>
      </c>
    </row>
    <row r="35" spans="1:7" s="5" customFormat="1" x14ac:dyDescent="0.25">
      <c r="A35" s="74"/>
      <c r="B35" s="39" t="s">
        <v>43</v>
      </c>
      <c r="C35" s="13"/>
      <c r="D35" s="14"/>
      <c r="E35" s="56">
        <f>E34</f>
        <v>481.25</v>
      </c>
      <c r="F35" s="15"/>
      <c r="G35" s="16"/>
    </row>
    <row r="36" spans="1:7" s="5" customFormat="1" x14ac:dyDescent="0.25">
      <c r="A36" s="75" t="s">
        <v>77</v>
      </c>
      <c r="B36" s="87" t="s">
        <v>70</v>
      </c>
      <c r="C36" s="35">
        <v>85821130368</v>
      </c>
      <c r="D36" s="10" t="s">
        <v>18</v>
      </c>
      <c r="E36" s="70">
        <v>3.16</v>
      </c>
      <c r="F36" s="93">
        <v>3238</v>
      </c>
      <c r="G36" s="4" t="s">
        <v>15</v>
      </c>
    </row>
    <row r="37" spans="1:7" s="5" customFormat="1" x14ac:dyDescent="0.25">
      <c r="A37" s="74"/>
      <c r="B37" s="39" t="s">
        <v>81</v>
      </c>
      <c r="C37" s="13"/>
      <c r="D37" s="14"/>
      <c r="E37" s="56">
        <f>E36</f>
        <v>3.16</v>
      </c>
      <c r="F37" s="15"/>
      <c r="G37" s="16"/>
    </row>
    <row r="38" spans="1:7" s="5" customFormat="1" x14ac:dyDescent="0.25">
      <c r="A38" s="75" t="s">
        <v>77</v>
      </c>
      <c r="B38" s="87" t="s">
        <v>94</v>
      </c>
      <c r="C38" s="35">
        <v>35315907375</v>
      </c>
      <c r="D38" s="92" t="s">
        <v>34</v>
      </c>
      <c r="E38" s="70">
        <v>400</v>
      </c>
      <c r="F38" s="93">
        <v>3294</v>
      </c>
      <c r="G38" s="94" t="s">
        <v>76</v>
      </c>
    </row>
    <row r="39" spans="1:7" s="5" customFormat="1" x14ac:dyDescent="0.25">
      <c r="A39" s="74"/>
      <c r="B39" s="39" t="s">
        <v>95</v>
      </c>
      <c r="C39" s="13"/>
      <c r="D39" s="14"/>
      <c r="E39" s="56">
        <f>E38</f>
        <v>400</v>
      </c>
      <c r="F39" s="15"/>
      <c r="G39" s="16"/>
    </row>
    <row r="40" spans="1:7" s="5" customFormat="1" x14ac:dyDescent="0.25">
      <c r="A40" s="75" t="s">
        <v>77</v>
      </c>
      <c r="B40" s="87" t="s">
        <v>96</v>
      </c>
      <c r="C40" s="35">
        <v>32070048891</v>
      </c>
      <c r="D40" s="92" t="s">
        <v>17</v>
      </c>
      <c r="E40" s="70">
        <v>96</v>
      </c>
      <c r="F40" s="93">
        <v>3299</v>
      </c>
      <c r="G40" s="94" t="s">
        <v>52</v>
      </c>
    </row>
    <row r="41" spans="1:7" s="5" customFormat="1" x14ac:dyDescent="0.25">
      <c r="A41" s="75"/>
      <c r="B41" s="39" t="s">
        <v>84</v>
      </c>
      <c r="C41" s="86"/>
      <c r="D41" s="89"/>
      <c r="E41" s="56">
        <f>E40</f>
        <v>96</v>
      </c>
      <c r="F41" s="90"/>
      <c r="G41" s="91"/>
    </row>
    <row r="42" spans="1:7" s="5" customFormat="1" x14ac:dyDescent="0.25">
      <c r="A42" s="75" t="s">
        <v>77</v>
      </c>
      <c r="B42" s="87" t="s">
        <v>97</v>
      </c>
      <c r="C42" s="35">
        <v>88523384546</v>
      </c>
      <c r="D42" s="92" t="s">
        <v>17</v>
      </c>
      <c r="E42" s="70">
        <v>160</v>
      </c>
      <c r="F42" s="93">
        <v>3299</v>
      </c>
      <c r="G42" s="94" t="s">
        <v>52</v>
      </c>
    </row>
    <row r="43" spans="1:7" s="5" customFormat="1" x14ac:dyDescent="0.25">
      <c r="A43" s="75"/>
      <c r="B43" s="39" t="s">
        <v>98</v>
      </c>
      <c r="C43" s="86"/>
      <c r="D43" s="89"/>
      <c r="E43" s="56">
        <f>E42</f>
        <v>160</v>
      </c>
      <c r="F43" s="90"/>
      <c r="G43" s="91"/>
    </row>
    <row r="44" spans="1:7" s="5" customFormat="1" x14ac:dyDescent="0.25">
      <c r="A44" s="75" t="s">
        <v>77</v>
      </c>
      <c r="B44" s="87" t="s">
        <v>99</v>
      </c>
      <c r="C44" s="35">
        <v>64549537967</v>
      </c>
      <c r="D44" s="92" t="s">
        <v>17</v>
      </c>
      <c r="E44" s="70">
        <v>4312.5</v>
      </c>
      <c r="F44" s="93">
        <v>4124</v>
      </c>
      <c r="G44" s="94" t="s">
        <v>65</v>
      </c>
    </row>
    <row r="45" spans="1:7" s="5" customFormat="1" x14ac:dyDescent="0.25">
      <c r="A45" s="75"/>
      <c r="B45" s="39" t="s">
        <v>100</v>
      </c>
      <c r="C45" s="86"/>
      <c r="D45" s="89"/>
      <c r="E45" s="56">
        <f>E44</f>
        <v>4312.5</v>
      </c>
      <c r="F45" s="90"/>
      <c r="G45" s="91"/>
    </row>
    <row r="46" spans="1:7" s="5" customFormat="1" x14ac:dyDescent="0.25">
      <c r="A46" s="75" t="s">
        <v>77</v>
      </c>
      <c r="B46" s="87" t="s">
        <v>53</v>
      </c>
      <c r="C46" s="35">
        <v>50467974870</v>
      </c>
      <c r="D46" s="92" t="s">
        <v>54</v>
      </c>
      <c r="E46" s="70">
        <f>636.01+2987.5</f>
        <v>3623.51</v>
      </c>
      <c r="F46" s="93">
        <v>3221</v>
      </c>
      <c r="G46" s="94" t="s">
        <v>8</v>
      </c>
    </row>
    <row r="47" spans="1:7" s="5" customFormat="1" x14ac:dyDescent="0.25">
      <c r="A47" s="75"/>
      <c r="B47" s="39" t="s">
        <v>55</v>
      </c>
      <c r="C47" s="86"/>
      <c r="D47" s="89"/>
      <c r="E47" s="56">
        <f>E46</f>
        <v>3623.51</v>
      </c>
      <c r="F47" s="90"/>
      <c r="G47" s="91"/>
    </row>
    <row r="48" spans="1:7" s="5" customFormat="1" x14ac:dyDescent="0.25">
      <c r="A48" s="75" t="s">
        <v>77</v>
      </c>
      <c r="B48" s="87" t="s">
        <v>103</v>
      </c>
      <c r="C48" s="35">
        <v>32614011568</v>
      </c>
      <c r="D48" s="92" t="s">
        <v>102</v>
      </c>
      <c r="E48" s="70">
        <v>53.98</v>
      </c>
      <c r="F48" s="93">
        <v>3224</v>
      </c>
      <c r="G48" s="94" t="s">
        <v>10</v>
      </c>
    </row>
    <row r="49" spans="1:83" s="5" customFormat="1" x14ac:dyDescent="0.25">
      <c r="A49" s="74"/>
      <c r="B49" s="39" t="s">
        <v>104</v>
      </c>
      <c r="C49" s="13"/>
      <c r="D49" s="14"/>
      <c r="E49" s="56">
        <f>E48</f>
        <v>53.98</v>
      </c>
      <c r="F49" s="15"/>
      <c r="G49" s="16"/>
    </row>
    <row r="50" spans="1:83" s="5" customFormat="1" x14ac:dyDescent="0.25">
      <c r="A50" s="75" t="s">
        <v>77</v>
      </c>
      <c r="B50" s="87" t="s">
        <v>37</v>
      </c>
      <c r="C50" s="35">
        <v>81793146560</v>
      </c>
      <c r="D50" s="92" t="s">
        <v>18</v>
      </c>
      <c r="E50" s="70">
        <v>13.28</v>
      </c>
      <c r="F50" s="11">
        <v>3231</v>
      </c>
      <c r="G50" s="4" t="s">
        <v>11</v>
      </c>
    </row>
    <row r="51" spans="1:83" s="5" customFormat="1" x14ac:dyDescent="0.25">
      <c r="A51" s="74"/>
      <c r="B51" s="39" t="s">
        <v>38</v>
      </c>
      <c r="C51" s="13"/>
      <c r="D51" s="14"/>
      <c r="E51" s="56">
        <f>E50</f>
        <v>13.28</v>
      </c>
      <c r="F51" s="15"/>
      <c r="G51" s="16"/>
    </row>
    <row r="52" spans="1:83" s="5" customFormat="1" x14ac:dyDescent="0.25">
      <c r="A52" s="75" t="s">
        <v>77</v>
      </c>
      <c r="B52" s="87" t="s">
        <v>86</v>
      </c>
      <c r="C52" s="95">
        <v>70133616033</v>
      </c>
      <c r="D52" s="83" t="s">
        <v>18</v>
      </c>
      <c r="E52" s="70">
        <v>179.92</v>
      </c>
      <c r="F52" s="11">
        <v>3231</v>
      </c>
      <c r="G52" s="4" t="s">
        <v>11</v>
      </c>
    </row>
    <row r="53" spans="1:83" s="5" customFormat="1" x14ac:dyDescent="0.25">
      <c r="A53" s="74"/>
      <c r="B53" s="39" t="s">
        <v>105</v>
      </c>
      <c r="C53" s="13"/>
      <c r="D53" s="14"/>
      <c r="E53" s="56">
        <f>E52</f>
        <v>179.92</v>
      </c>
      <c r="F53" s="15"/>
      <c r="G53" s="16"/>
    </row>
    <row r="54" spans="1:83" s="5" customFormat="1" x14ac:dyDescent="0.25">
      <c r="A54" s="75" t="s">
        <v>77</v>
      </c>
      <c r="B54" s="87" t="s">
        <v>106</v>
      </c>
      <c r="C54" s="95">
        <v>70914161709</v>
      </c>
      <c r="D54" s="83" t="s">
        <v>17</v>
      </c>
      <c r="E54" s="70">
        <v>1005.96</v>
      </c>
      <c r="F54" s="11">
        <v>3232</v>
      </c>
      <c r="G54" s="4" t="s">
        <v>12</v>
      </c>
    </row>
    <row r="55" spans="1:83" s="5" customFormat="1" x14ac:dyDescent="0.25">
      <c r="A55" s="75" t="s">
        <v>77</v>
      </c>
      <c r="B55" s="87" t="s">
        <v>106</v>
      </c>
      <c r="C55" s="95">
        <v>70914161709</v>
      </c>
      <c r="D55" s="83" t="s">
        <v>17</v>
      </c>
      <c r="E55" s="70">
        <v>637.5</v>
      </c>
      <c r="F55" s="11">
        <v>3237</v>
      </c>
      <c r="G55" s="94" t="s">
        <v>30</v>
      </c>
    </row>
    <row r="56" spans="1:83" s="5" customFormat="1" x14ac:dyDescent="0.25">
      <c r="A56" s="74"/>
      <c r="B56" s="39" t="s">
        <v>60</v>
      </c>
      <c r="C56" s="13"/>
      <c r="D56" s="14"/>
      <c r="E56" s="56">
        <f>E54+E55</f>
        <v>1643.46</v>
      </c>
      <c r="F56" s="15"/>
      <c r="G56" s="16"/>
    </row>
    <row r="57" spans="1:83" s="5" customFormat="1" x14ac:dyDescent="0.25">
      <c r="A57" s="75" t="s">
        <v>77</v>
      </c>
      <c r="B57" s="87" t="s">
        <v>66</v>
      </c>
      <c r="C57" s="95">
        <v>76120956111</v>
      </c>
      <c r="D57" s="83" t="s">
        <v>17</v>
      </c>
      <c r="E57" s="70">
        <v>200</v>
      </c>
      <c r="F57" s="11">
        <v>3232</v>
      </c>
      <c r="G57" s="4" t="s">
        <v>12</v>
      </c>
    </row>
    <row r="58" spans="1:83" s="5" customFormat="1" x14ac:dyDescent="0.25">
      <c r="A58" s="74"/>
      <c r="B58" s="39" t="s">
        <v>67</v>
      </c>
      <c r="C58" s="13"/>
      <c r="D58" s="14"/>
      <c r="E58" s="56">
        <f>E57</f>
        <v>200</v>
      </c>
      <c r="F58" s="15"/>
      <c r="G58" s="16"/>
    </row>
    <row r="59" spans="1:83" s="5" customFormat="1" x14ac:dyDescent="0.25">
      <c r="A59" s="75" t="s">
        <v>77</v>
      </c>
      <c r="B59" s="34" t="s">
        <v>107</v>
      </c>
      <c r="C59" s="10" t="s">
        <v>108</v>
      </c>
      <c r="D59" s="10" t="s">
        <v>29</v>
      </c>
      <c r="E59" s="57">
        <v>562.5</v>
      </c>
      <c r="F59" s="11">
        <v>3232</v>
      </c>
      <c r="G59" s="4" t="s">
        <v>12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</row>
    <row r="60" spans="1:83" s="5" customFormat="1" x14ac:dyDescent="0.25">
      <c r="A60" s="74"/>
      <c r="B60" s="39" t="s">
        <v>19</v>
      </c>
      <c r="C60" s="13"/>
      <c r="D60" s="14"/>
      <c r="E60" s="56">
        <f>SUM(E59)</f>
        <v>562.5</v>
      </c>
      <c r="F60" s="15"/>
      <c r="G60" s="16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</row>
    <row r="61" spans="1:83" s="5" customFormat="1" x14ac:dyDescent="0.25">
      <c r="A61" s="75" t="s">
        <v>77</v>
      </c>
      <c r="B61" s="38" t="s">
        <v>47</v>
      </c>
      <c r="C61" s="10">
        <v>97244287460</v>
      </c>
      <c r="D61" s="10" t="s">
        <v>17</v>
      </c>
      <c r="E61" s="57">
        <v>41.24</v>
      </c>
      <c r="F61" s="11">
        <v>3232</v>
      </c>
      <c r="G61" s="4" t="s">
        <v>12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</row>
    <row r="62" spans="1:83" s="5" customFormat="1" x14ac:dyDescent="0.25">
      <c r="A62" s="75" t="s">
        <v>77</v>
      </c>
      <c r="B62" s="38" t="s">
        <v>47</v>
      </c>
      <c r="C62" s="10">
        <v>97244287460</v>
      </c>
      <c r="D62" s="10" t="s">
        <v>17</v>
      </c>
      <c r="E62" s="57">
        <v>265</v>
      </c>
      <c r="F62" s="11">
        <v>3235</v>
      </c>
      <c r="G62" s="4" t="s">
        <v>14</v>
      </c>
    </row>
    <row r="63" spans="1:83" s="5" customFormat="1" x14ac:dyDescent="0.25">
      <c r="A63" s="74"/>
      <c r="B63" s="39" t="s">
        <v>48</v>
      </c>
      <c r="C63" s="13"/>
      <c r="D63" s="13"/>
      <c r="E63" s="58">
        <f>E61+E62</f>
        <v>306.24</v>
      </c>
      <c r="F63" s="15"/>
      <c r="G63" s="16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</row>
    <row r="64" spans="1:83" s="5" customFormat="1" x14ac:dyDescent="0.25">
      <c r="A64" s="75" t="s">
        <v>77</v>
      </c>
      <c r="B64" s="38" t="s">
        <v>56</v>
      </c>
      <c r="C64" s="10">
        <v>14740285506</v>
      </c>
      <c r="D64" s="24" t="s">
        <v>17</v>
      </c>
      <c r="E64" s="70">
        <v>350</v>
      </c>
      <c r="F64" s="11">
        <v>3232</v>
      </c>
      <c r="G64" s="4" t="s">
        <v>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</row>
    <row r="65" spans="1:83" s="5" customFormat="1" x14ac:dyDescent="0.25">
      <c r="A65" s="74"/>
      <c r="B65" s="28" t="s">
        <v>57</v>
      </c>
      <c r="C65" s="21"/>
      <c r="D65" s="21"/>
      <c r="E65" s="56">
        <f>SUM(E64)</f>
        <v>350</v>
      </c>
      <c r="F65" s="22"/>
      <c r="G65" s="23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</row>
    <row r="66" spans="1:83" s="5" customFormat="1" x14ac:dyDescent="0.25">
      <c r="A66" s="75" t="s">
        <v>77</v>
      </c>
      <c r="B66" s="38" t="s">
        <v>39</v>
      </c>
      <c r="C66" s="10">
        <v>44537034108</v>
      </c>
      <c r="D66" s="33" t="s">
        <v>17</v>
      </c>
      <c r="E66" s="60">
        <v>2227.5</v>
      </c>
      <c r="F66" s="3">
        <v>3239</v>
      </c>
      <c r="G66" s="4" t="s">
        <v>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</row>
    <row r="67" spans="1:83" s="5" customFormat="1" x14ac:dyDescent="0.25">
      <c r="A67" s="74"/>
      <c r="B67" s="39" t="s">
        <v>40</v>
      </c>
      <c r="C67" s="21"/>
      <c r="D67" s="21"/>
      <c r="E67" s="61">
        <f>SUM(E66)</f>
        <v>2227.5</v>
      </c>
      <c r="F67" s="22"/>
      <c r="G67" s="23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</row>
    <row r="68" spans="1:83" s="5" customFormat="1" x14ac:dyDescent="0.25">
      <c r="A68" s="75" t="s">
        <v>77</v>
      </c>
      <c r="B68" s="2" t="s">
        <v>61</v>
      </c>
      <c r="C68" s="10" t="s">
        <v>41</v>
      </c>
      <c r="D68" s="33" t="s">
        <v>17</v>
      </c>
      <c r="E68" s="62">
        <v>141.49</v>
      </c>
      <c r="F68" s="6">
        <v>3239</v>
      </c>
      <c r="G68" s="4" t="s">
        <v>16</v>
      </c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</row>
    <row r="69" spans="1:83" s="5" customFormat="1" x14ac:dyDescent="0.25">
      <c r="A69" s="74"/>
      <c r="B69" s="28" t="s">
        <v>62</v>
      </c>
      <c r="C69" s="29"/>
      <c r="D69" s="29"/>
      <c r="E69" s="61">
        <f>SUM(E68)</f>
        <v>141.49</v>
      </c>
      <c r="F69" s="31"/>
      <c r="G69" s="32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</row>
    <row r="70" spans="1:83" s="5" customFormat="1" x14ac:dyDescent="0.25">
      <c r="A70" s="75" t="s">
        <v>77</v>
      </c>
      <c r="B70" s="2" t="s">
        <v>58</v>
      </c>
      <c r="C70" s="10">
        <v>60845511600</v>
      </c>
      <c r="D70" s="33" t="s">
        <v>17</v>
      </c>
      <c r="E70" s="62">
        <v>736.6</v>
      </c>
      <c r="F70" s="6">
        <v>3239</v>
      </c>
      <c r="G70" s="4" t="s">
        <v>16</v>
      </c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</row>
    <row r="71" spans="1:83" s="5" customFormat="1" x14ac:dyDescent="0.25">
      <c r="A71" s="74"/>
      <c r="B71" s="28" t="s">
        <v>59</v>
      </c>
      <c r="C71" s="13"/>
      <c r="D71" s="13"/>
      <c r="E71" s="61">
        <f>SUM(E70:E70)</f>
        <v>736.6</v>
      </c>
      <c r="F71" s="22"/>
      <c r="G71" s="23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</row>
    <row r="72" spans="1:83" s="5" customFormat="1" x14ac:dyDescent="0.25">
      <c r="A72" s="75" t="s">
        <v>77</v>
      </c>
      <c r="B72" s="2" t="s">
        <v>63</v>
      </c>
      <c r="C72" s="10">
        <v>67028344067</v>
      </c>
      <c r="D72" s="33" t="s">
        <v>17</v>
      </c>
      <c r="E72" s="70">
        <v>1780</v>
      </c>
      <c r="F72" s="6">
        <v>3239</v>
      </c>
      <c r="G72" s="4" t="s">
        <v>16</v>
      </c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</row>
    <row r="73" spans="1:83" s="5" customFormat="1" x14ac:dyDescent="0.25">
      <c r="A73" s="74"/>
      <c r="B73" s="28" t="s">
        <v>64</v>
      </c>
      <c r="C73" s="29"/>
      <c r="D73" s="30"/>
      <c r="E73" s="56">
        <f>SUM(E72)</f>
        <v>1780</v>
      </c>
      <c r="F73" s="31"/>
      <c r="G73" s="32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</row>
    <row r="74" spans="1:83" s="5" customFormat="1" x14ac:dyDescent="0.25">
      <c r="A74" s="75" t="s">
        <v>77</v>
      </c>
      <c r="B74" s="34" t="s">
        <v>109</v>
      </c>
      <c r="C74" s="10">
        <v>37666400578</v>
      </c>
      <c r="D74" s="33" t="s">
        <v>17</v>
      </c>
      <c r="E74" s="63">
        <v>145.56</v>
      </c>
      <c r="F74" s="6">
        <v>3234</v>
      </c>
      <c r="G74" s="4" t="s">
        <v>13</v>
      </c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</row>
    <row r="75" spans="1:83" s="5" customFormat="1" x14ac:dyDescent="0.25">
      <c r="A75" s="74"/>
      <c r="B75" s="28" t="s">
        <v>46</v>
      </c>
      <c r="C75" s="29"/>
      <c r="D75" s="30"/>
      <c r="E75" s="59">
        <f>SUM(E74)</f>
        <v>145.56</v>
      </c>
      <c r="F75" s="31"/>
      <c r="G75" s="32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</row>
    <row r="76" spans="1:83" s="5" customFormat="1" x14ac:dyDescent="0.25">
      <c r="A76" s="75" t="s">
        <v>77</v>
      </c>
      <c r="B76" s="34" t="s">
        <v>111</v>
      </c>
      <c r="C76" s="10" t="s">
        <v>113</v>
      </c>
      <c r="D76" s="10" t="s">
        <v>18</v>
      </c>
      <c r="E76" s="70">
        <v>3145.36</v>
      </c>
      <c r="F76" s="6">
        <v>3211</v>
      </c>
      <c r="G76" s="4" t="s">
        <v>20</v>
      </c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</row>
    <row r="77" spans="1:83" s="5" customFormat="1" x14ac:dyDescent="0.25">
      <c r="A77" s="74"/>
      <c r="B77" s="28" t="s">
        <v>112</v>
      </c>
      <c r="C77" s="29"/>
      <c r="D77" s="30"/>
      <c r="E77" s="61">
        <f>E76</f>
        <v>3145.36</v>
      </c>
      <c r="F77" s="31"/>
      <c r="G77" s="32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</row>
    <row r="78" spans="1:83" s="5" customFormat="1" x14ac:dyDescent="0.25">
      <c r="A78" s="75" t="s">
        <v>77</v>
      </c>
      <c r="B78" s="2" t="s">
        <v>114</v>
      </c>
      <c r="C78" s="10" t="s">
        <v>115</v>
      </c>
      <c r="D78" s="33" t="s">
        <v>17</v>
      </c>
      <c r="E78" s="62">
        <v>539.88</v>
      </c>
      <c r="F78" s="6">
        <v>3221</v>
      </c>
      <c r="G78" s="4" t="s">
        <v>8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</row>
    <row r="79" spans="1:83" s="5" customFormat="1" x14ac:dyDescent="0.25">
      <c r="A79" s="74"/>
      <c r="B79" s="28" t="s">
        <v>116</v>
      </c>
      <c r="C79" s="29"/>
      <c r="D79" s="30"/>
      <c r="E79" s="61">
        <f>E78</f>
        <v>539.88</v>
      </c>
      <c r="F79" s="31"/>
      <c r="G79" s="32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</row>
    <row r="80" spans="1:83" s="5" customFormat="1" x14ac:dyDescent="0.25">
      <c r="A80" s="75" t="s">
        <v>77</v>
      </c>
      <c r="B80" s="2" t="s">
        <v>117</v>
      </c>
      <c r="C80" s="10">
        <v>26982643850</v>
      </c>
      <c r="D80" s="35" t="s">
        <v>119</v>
      </c>
      <c r="E80" s="60">
        <v>2375</v>
      </c>
      <c r="F80" s="6">
        <v>3231</v>
      </c>
      <c r="G80" s="4" t="s">
        <v>11</v>
      </c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</row>
    <row r="81" spans="1:83" s="5" customFormat="1" x14ac:dyDescent="0.25">
      <c r="A81" s="74"/>
      <c r="B81" s="28" t="s">
        <v>118</v>
      </c>
      <c r="C81" s="29"/>
      <c r="D81" s="30"/>
      <c r="E81" s="61">
        <f>E80</f>
        <v>2375</v>
      </c>
      <c r="F81" s="31"/>
      <c r="G81" s="32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</row>
    <row r="82" spans="1:83" s="5" customFormat="1" x14ac:dyDescent="0.25">
      <c r="A82" s="75" t="s">
        <v>77</v>
      </c>
      <c r="B82" s="34" t="s">
        <v>120</v>
      </c>
      <c r="C82" s="36">
        <v>92087636620</v>
      </c>
      <c r="D82" s="35" t="s">
        <v>119</v>
      </c>
      <c r="E82" s="60">
        <v>200</v>
      </c>
      <c r="F82" s="6">
        <v>3232</v>
      </c>
      <c r="G82" s="4" t="s">
        <v>12</v>
      </c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</row>
    <row r="83" spans="1:83" s="5" customFormat="1" x14ac:dyDescent="0.25">
      <c r="A83" s="74"/>
      <c r="B83" s="28" t="s">
        <v>121</v>
      </c>
      <c r="C83" s="29"/>
      <c r="D83" s="30"/>
      <c r="E83" s="61">
        <f>E82</f>
        <v>200</v>
      </c>
      <c r="F83" s="31"/>
      <c r="G83" s="32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</row>
    <row r="84" spans="1:83" s="5" customFormat="1" x14ac:dyDescent="0.25">
      <c r="A84" s="75" t="s">
        <v>77</v>
      </c>
      <c r="B84" s="34" t="s">
        <v>126</v>
      </c>
      <c r="C84" s="36">
        <v>79517545745</v>
      </c>
      <c r="D84" s="10" t="s">
        <v>18</v>
      </c>
      <c r="E84" s="60">
        <v>82.5</v>
      </c>
      <c r="F84" s="6">
        <v>3233</v>
      </c>
      <c r="G84" s="4" t="s">
        <v>122</v>
      </c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5" spans="1:83" s="5" customFormat="1" x14ac:dyDescent="0.25">
      <c r="A85" s="74"/>
      <c r="B85" s="28" t="s">
        <v>123</v>
      </c>
      <c r="C85" s="29"/>
      <c r="D85" s="30"/>
      <c r="E85" s="61">
        <f>E84</f>
        <v>82.5</v>
      </c>
      <c r="F85" s="31"/>
      <c r="G85" s="32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</row>
    <row r="86" spans="1:83" s="5" customFormat="1" x14ac:dyDescent="0.25">
      <c r="A86" s="75" t="s">
        <v>77</v>
      </c>
      <c r="B86" s="2" t="s">
        <v>124</v>
      </c>
      <c r="C86" s="10">
        <v>64546066176</v>
      </c>
      <c r="D86" s="10" t="s">
        <v>18</v>
      </c>
      <c r="E86" s="62">
        <v>120</v>
      </c>
      <c r="F86" s="6">
        <v>3233</v>
      </c>
      <c r="G86" s="4" t="s">
        <v>122</v>
      </c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</row>
    <row r="87" spans="1:83" s="5" customFormat="1" x14ac:dyDescent="0.25">
      <c r="A87" s="74"/>
      <c r="B87" s="28" t="s">
        <v>125</v>
      </c>
      <c r="C87" s="29"/>
      <c r="D87" s="30"/>
      <c r="E87" s="61">
        <f>E86</f>
        <v>120</v>
      </c>
      <c r="F87" s="31"/>
      <c r="G87" s="32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</row>
    <row r="88" spans="1:83" s="5" customFormat="1" x14ac:dyDescent="0.25">
      <c r="A88" s="75" t="s">
        <v>77</v>
      </c>
      <c r="B88" s="2" t="s">
        <v>128</v>
      </c>
      <c r="C88" s="10">
        <v>38343996170</v>
      </c>
      <c r="D88" s="33" t="s">
        <v>17</v>
      </c>
      <c r="E88" s="62">
        <v>60</v>
      </c>
      <c r="F88" s="6">
        <v>3236</v>
      </c>
      <c r="G88" s="4" t="s">
        <v>127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</row>
    <row r="89" spans="1:83" s="5" customFormat="1" x14ac:dyDescent="0.25">
      <c r="A89" s="74"/>
      <c r="B89" s="28" t="s">
        <v>129</v>
      </c>
      <c r="C89" s="21"/>
      <c r="D89" s="13"/>
      <c r="E89" s="61">
        <f>E88</f>
        <v>60</v>
      </c>
      <c r="F89" s="22"/>
      <c r="G89" s="23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</row>
    <row r="90" spans="1:83" s="5" customFormat="1" x14ac:dyDescent="0.25">
      <c r="A90" s="75" t="s">
        <v>77</v>
      </c>
      <c r="B90" s="2" t="s">
        <v>130</v>
      </c>
      <c r="C90" s="10">
        <v>50063679828</v>
      </c>
      <c r="D90" s="10" t="s">
        <v>18</v>
      </c>
      <c r="E90" s="60">
        <v>1771.53</v>
      </c>
      <c r="F90" s="6">
        <v>3238</v>
      </c>
      <c r="G90" s="4" t="s">
        <v>15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</row>
    <row r="91" spans="1:83" s="5" customFormat="1" x14ac:dyDescent="0.25">
      <c r="A91" s="74"/>
      <c r="B91" s="28" t="s">
        <v>131</v>
      </c>
      <c r="C91" s="21"/>
      <c r="D91" s="13"/>
      <c r="E91" s="61">
        <f>E90</f>
        <v>1771.53</v>
      </c>
      <c r="F91" s="22"/>
      <c r="G91" s="23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</row>
    <row r="92" spans="1:83" s="5" customFormat="1" x14ac:dyDescent="0.25">
      <c r="A92" s="75" t="s">
        <v>77</v>
      </c>
      <c r="B92" s="2" t="s">
        <v>132</v>
      </c>
      <c r="C92" s="37" t="s">
        <v>133</v>
      </c>
      <c r="D92" s="33" t="s">
        <v>17</v>
      </c>
      <c r="E92" s="62">
        <v>495</v>
      </c>
      <c r="F92" s="6">
        <v>3238</v>
      </c>
      <c r="G92" s="4" t="s">
        <v>15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</row>
    <row r="93" spans="1:83" s="5" customFormat="1" x14ac:dyDescent="0.25">
      <c r="A93" s="74"/>
      <c r="B93" s="28" t="s">
        <v>134</v>
      </c>
      <c r="C93" s="29"/>
      <c r="D93" s="30"/>
      <c r="E93" s="61">
        <f>E92</f>
        <v>495</v>
      </c>
      <c r="F93" s="31"/>
      <c r="G93" s="32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</row>
    <row r="94" spans="1:83" s="5" customFormat="1" x14ac:dyDescent="0.25">
      <c r="A94" s="75" t="s">
        <v>77</v>
      </c>
      <c r="B94" s="2" t="s">
        <v>140</v>
      </c>
      <c r="C94" s="10">
        <v>36286417314</v>
      </c>
      <c r="D94" s="33" t="s">
        <v>17</v>
      </c>
      <c r="E94" s="62">
        <v>290</v>
      </c>
      <c r="F94" s="6">
        <v>3293</v>
      </c>
      <c r="G94" s="4" t="s">
        <v>135</v>
      </c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</row>
    <row r="95" spans="1:83" s="5" customFormat="1" x14ac:dyDescent="0.25">
      <c r="A95" s="74"/>
      <c r="B95" s="28" t="s">
        <v>141</v>
      </c>
      <c r="C95" s="29"/>
      <c r="D95" s="30"/>
      <c r="E95" s="61">
        <f>E94</f>
        <v>290</v>
      </c>
      <c r="F95" s="31"/>
      <c r="G95" s="32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</row>
    <row r="96" spans="1:83" s="5" customFormat="1" x14ac:dyDescent="0.25">
      <c r="A96" s="75" t="s">
        <v>77</v>
      </c>
      <c r="B96" s="2" t="s">
        <v>142</v>
      </c>
      <c r="C96" s="10">
        <v>47244856697</v>
      </c>
      <c r="D96" s="35" t="s">
        <v>143</v>
      </c>
      <c r="E96" s="60">
        <v>3000</v>
      </c>
      <c r="F96" s="6">
        <v>3294</v>
      </c>
      <c r="G96" s="4" t="s">
        <v>76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</row>
    <row r="97" spans="1:83" s="5" customFormat="1" x14ac:dyDescent="0.25">
      <c r="A97" s="74"/>
      <c r="B97" s="28" t="s">
        <v>144</v>
      </c>
      <c r="C97" s="29"/>
      <c r="D97" s="30"/>
      <c r="E97" s="61">
        <f>E96</f>
        <v>3000</v>
      </c>
      <c r="F97" s="31"/>
      <c r="G97" s="32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</row>
    <row r="98" spans="1:83" s="5" customFormat="1" x14ac:dyDescent="0.25">
      <c r="A98" s="75" t="s">
        <v>77</v>
      </c>
      <c r="B98" s="2" t="s">
        <v>148</v>
      </c>
      <c r="C98" s="10">
        <v>95496553957</v>
      </c>
      <c r="D98" s="33" t="s">
        <v>17</v>
      </c>
      <c r="E98" s="60">
        <v>3174</v>
      </c>
      <c r="F98" s="6">
        <v>4531</v>
      </c>
      <c r="G98" s="4" t="s">
        <v>201</v>
      </c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</row>
    <row r="99" spans="1:83" s="5" customFormat="1" x14ac:dyDescent="0.25">
      <c r="A99" s="74"/>
      <c r="B99" s="28" t="s">
        <v>149</v>
      </c>
      <c r="C99" s="29"/>
      <c r="D99" s="30"/>
      <c r="E99" s="61">
        <f>E98</f>
        <v>3174</v>
      </c>
      <c r="F99" s="31"/>
      <c r="G99" s="32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</row>
    <row r="100" spans="1:83" s="5" customFormat="1" x14ac:dyDescent="0.25">
      <c r="A100" s="75" t="s">
        <v>77</v>
      </c>
      <c r="B100" s="2" t="s">
        <v>151</v>
      </c>
      <c r="C100" s="37">
        <v>94443043935</v>
      </c>
      <c r="D100" s="10" t="s">
        <v>18</v>
      </c>
      <c r="E100" s="60">
        <v>1380.14</v>
      </c>
      <c r="F100" s="6">
        <v>4241</v>
      </c>
      <c r="G100" s="4" t="s">
        <v>150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</row>
    <row r="101" spans="1:83" s="5" customFormat="1" x14ac:dyDescent="0.25">
      <c r="A101" s="74"/>
      <c r="B101" s="28" t="s">
        <v>152</v>
      </c>
      <c r="C101" s="29"/>
      <c r="D101" s="30"/>
      <c r="E101" s="61">
        <f>E100</f>
        <v>1380.14</v>
      </c>
      <c r="F101" s="31"/>
      <c r="G101" s="32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</row>
    <row r="102" spans="1:83" s="5" customFormat="1" x14ac:dyDescent="0.25">
      <c r="A102" s="75" t="s">
        <v>77</v>
      </c>
      <c r="B102" s="2" t="s">
        <v>153</v>
      </c>
      <c r="C102" s="10">
        <v>83009352931</v>
      </c>
      <c r="D102" s="33" t="s">
        <v>17</v>
      </c>
      <c r="E102" s="60">
        <v>27.79</v>
      </c>
      <c r="F102" s="6">
        <v>4241</v>
      </c>
      <c r="G102" s="4" t="s">
        <v>150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</row>
    <row r="103" spans="1:83" s="5" customFormat="1" x14ac:dyDescent="0.25">
      <c r="A103" s="74"/>
      <c r="B103" s="28" t="s">
        <v>154</v>
      </c>
      <c r="C103" s="29"/>
      <c r="D103" s="30"/>
      <c r="E103" s="61">
        <f>E102</f>
        <v>27.79</v>
      </c>
      <c r="F103" s="31"/>
      <c r="G103" s="32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</row>
    <row r="104" spans="1:83" s="5" customFormat="1" x14ac:dyDescent="0.25">
      <c r="A104" s="75" t="s">
        <v>77</v>
      </c>
      <c r="B104" s="85" t="s">
        <v>155</v>
      </c>
      <c r="C104" s="10">
        <v>61981102313</v>
      </c>
      <c r="D104" s="33" t="s">
        <v>17</v>
      </c>
      <c r="E104" s="60">
        <f>181.4+11.68</f>
        <v>193.08</v>
      </c>
      <c r="F104" s="6">
        <v>3221</v>
      </c>
      <c r="G104" s="4" t="s">
        <v>8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</row>
    <row r="105" spans="1:83" s="5" customFormat="1" x14ac:dyDescent="0.25">
      <c r="A105" s="74"/>
      <c r="B105" s="28" t="s">
        <v>156</v>
      </c>
      <c r="C105" s="29"/>
      <c r="D105" s="30"/>
      <c r="E105" s="61">
        <f>E104</f>
        <v>193.08</v>
      </c>
      <c r="F105" s="31"/>
      <c r="G105" s="32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</row>
    <row r="106" spans="1:83" s="5" customFormat="1" x14ac:dyDescent="0.25">
      <c r="A106" s="75" t="s">
        <v>77</v>
      </c>
      <c r="B106" s="2" t="s">
        <v>157</v>
      </c>
      <c r="C106" s="10">
        <v>36365310424</v>
      </c>
      <c r="D106" s="10" t="s">
        <v>18</v>
      </c>
      <c r="E106" s="60">
        <v>8.7799999999999994</v>
      </c>
      <c r="F106" s="6">
        <v>3224</v>
      </c>
      <c r="G106" s="4" t="s">
        <v>10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</row>
    <row r="107" spans="1:83" s="5" customFormat="1" x14ac:dyDescent="0.25">
      <c r="A107" s="74"/>
      <c r="B107" s="28" t="s">
        <v>158</v>
      </c>
      <c r="C107" s="29"/>
      <c r="D107" s="30"/>
      <c r="E107" s="61">
        <f>E106</f>
        <v>8.7799999999999994</v>
      </c>
      <c r="F107" s="31"/>
      <c r="G107" s="32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</row>
    <row r="108" spans="1:83" s="5" customFormat="1" x14ac:dyDescent="0.25">
      <c r="A108" s="75" t="s">
        <v>77</v>
      </c>
      <c r="B108" s="2" t="s">
        <v>159</v>
      </c>
      <c r="C108" s="24">
        <v>28212527269</v>
      </c>
      <c r="D108" s="10" t="s">
        <v>18</v>
      </c>
      <c r="E108" s="62">
        <v>442.24</v>
      </c>
      <c r="F108" s="6">
        <v>3232</v>
      </c>
      <c r="G108" s="4" t="s">
        <v>12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</row>
    <row r="109" spans="1:83" s="5" customFormat="1" x14ac:dyDescent="0.25">
      <c r="A109" s="74"/>
      <c r="B109" s="28" t="s">
        <v>160</v>
      </c>
      <c r="C109" s="71"/>
      <c r="D109" s="30"/>
      <c r="E109" s="61">
        <f>E108</f>
        <v>442.24</v>
      </c>
      <c r="F109" s="31"/>
      <c r="G109" s="32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</row>
    <row r="110" spans="1:83" s="5" customFormat="1" x14ac:dyDescent="0.25">
      <c r="A110" s="75" t="s">
        <v>77</v>
      </c>
      <c r="B110" s="2" t="s">
        <v>161</v>
      </c>
      <c r="C110" s="24">
        <v>73294314024</v>
      </c>
      <c r="D110" s="10" t="s">
        <v>17</v>
      </c>
      <c r="E110" s="62">
        <v>26.48</v>
      </c>
      <c r="F110" s="6">
        <v>3295</v>
      </c>
      <c r="G110" s="4" t="s">
        <v>174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</row>
    <row r="111" spans="1:83" s="5" customFormat="1" x14ac:dyDescent="0.25">
      <c r="A111" s="74"/>
      <c r="B111" s="28" t="s">
        <v>162</v>
      </c>
      <c r="C111" s="71"/>
      <c r="D111" s="30"/>
      <c r="E111" s="61">
        <f>E110</f>
        <v>26.48</v>
      </c>
      <c r="F111" s="31"/>
      <c r="G111" s="32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</row>
    <row r="112" spans="1:83" s="5" customFormat="1" x14ac:dyDescent="0.25">
      <c r="A112" s="75" t="s">
        <v>77</v>
      </c>
      <c r="B112" s="44" t="s">
        <v>163</v>
      </c>
      <c r="C112" s="67">
        <v>31635744688</v>
      </c>
      <c r="D112" s="45" t="s">
        <v>165</v>
      </c>
      <c r="E112" s="64">
        <v>50.85</v>
      </c>
      <c r="F112" s="6">
        <v>3293</v>
      </c>
      <c r="G112" s="4" t="s">
        <v>135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</row>
    <row r="113" spans="1:83" s="5" customFormat="1" x14ac:dyDescent="0.25">
      <c r="A113" s="74"/>
      <c r="B113" s="28" t="s">
        <v>164</v>
      </c>
      <c r="C113" s="71"/>
      <c r="D113" s="30"/>
      <c r="E113" s="61">
        <f>E112</f>
        <v>50.85</v>
      </c>
      <c r="F113" s="31"/>
      <c r="G113" s="32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</row>
    <row r="114" spans="1:83" s="5" customFormat="1" x14ac:dyDescent="0.25">
      <c r="A114" s="75" t="s">
        <v>77</v>
      </c>
      <c r="B114" s="44" t="s">
        <v>166</v>
      </c>
      <c r="C114" s="67">
        <v>71642207963</v>
      </c>
      <c r="D114" s="45" t="s">
        <v>18</v>
      </c>
      <c r="E114" s="64">
        <v>119.8</v>
      </c>
      <c r="F114" s="46">
        <v>3224</v>
      </c>
      <c r="G114" s="12" t="s">
        <v>10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</row>
    <row r="115" spans="1:83" s="5" customFormat="1" x14ac:dyDescent="0.25">
      <c r="A115" s="74"/>
      <c r="B115" s="41" t="s">
        <v>167</v>
      </c>
      <c r="C115" s="84"/>
      <c r="D115" s="42"/>
      <c r="E115" s="65">
        <f>E114</f>
        <v>119.8</v>
      </c>
      <c r="F115" s="43"/>
      <c r="G115" s="52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</row>
    <row r="116" spans="1:83" s="5" customFormat="1" x14ac:dyDescent="0.25">
      <c r="A116" s="75" t="s">
        <v>77</v>
      </c>
      <c r="B116" s="44" t="s">
        <v>168</v>
      </c>
      <c r="C116" s="67" t="s">
        <v>169</v>
      </c>
      <c r="D116" s="45" t="s">
        <v>170</v>
      </c>
      <c r="E116" s="64">
        <v>768.69</v>
      </c>
      <c r="F116" s="6">
        <v>3235</v>
      </c>
      <c r="G116" s="4" t="s">
        <v>14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</row>
    <row r="117" spans="1:83" s="5" customFormat="1" x14ac:dyDescent="0.25">
      <c r="A117" s="74"/>
      <c r="B117" s="41" t="s">
        <v>171</v>
      </c>
      <c r="C117" s="84"/>
      <c r="D117" s="42"/>
      <c r="E117" s="65">
        <f>E116</f>
        <v>768.69</v>
      </c>
      <c r="F117" s="43"/>
      <c r="G117" s="52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</row>
    <row r="118" spans="1:83" s="5" customFormat="1" x14ac:dyDescent="0.25">
      <c r="A118" s="75" t="s">
        <v>77</v>
      </c>
      <c r="B118" s="113" t="s">
        <v>172</v>
      </c>
      <c r="C118" s="67">
        <v>72131920432</v>
      </c>
      <c r="D118" s="45" t="s">
        <v>18</v>
      </c>
      <c r="E118" s="64">
        <v>46.8</v>
      </c>
      <c r="F118" s="6">
        <v>3293</v>
      </c>
      <c r="G118" s="4" t="s">
        <v>135</v>
      </c>
    </row>
    <row r="119" spans="1:83" s="5" customFormat="1" x14ac:dyDescent="0.25">
      <c r="A119" s="74"/>
      <c r="B119" s="114" t="s">
        <v>173</v>
      </c>
      <c r="C119" s="84"/>
      <c r="D119" s="42"/>
      <c r="E119" s="65">
        <f>E118</f>
        <v>46.8</v>
      </c>
      <c r="F119" s="43"/>
      <c r="G119" s="52"/>
      <c r="I119"/>
      <c r="J119"/>
    </row>
    <row r="120" spans="1:83" s="5" customFormat="1" x14ac:dyDescent="0.25">
      <c r="A120" s="75" t="s">
        <v>77</v>
      </c>
      <c r="B120" s="113" t="s">
        <v>177</v>
      </c>
      <c r="C120" s="67" t="s">
        <v>175</v>
      </c>
      <c r="D120" s="45" t="s">
        <v>176</v>
      </c>
      <c r="E120" s="64">
        <v>1802.97</v>
      </c>
      <c r="F120" s="46">
        <v>3213</v>
      </c>
      <c r="G120" s="104" t="s">
        <v>179</v>
      </c>
      <c r="I120"/>
      <c r="J120"/>
    </row>
    <row r="121" spans="1:83" s="5" customFormat="1" x14ac:dyDescent="0.25">
      <c r="A121" s="74"/>
      <c r="B121" s="114" t="s">
        <v>178</v>
      </c>
      <c r="C121" s="84"/>
      <c r="D121" s="42"/>
      <c r="E121" s="65">
        <f>E120</f>
        <v>1802.97</v>
      </c>
      <c r="F121" s="43"/>
      <c r="G121" s="52"/>
      <c r="I121"/>
      <c r="J121"/>
    </row>
    <row r="122" spans="1:83" s="5" customFormat="1" x14ac:dyDescent="0.25">
      <c r="A122" s="75" t="s">
        <v>77</v>
      </c>
      <c r="B122" s="113" t="s">
        <v>183</v>
      </c>
      <c r="C122" s="67" t="s">
        <v>180</v>
      </c>
      <c r="D122" s="45" t="s">
        <v>182</v>
      </c>
      <c r="E122" s="64">
        <v>2490</v>
      </c>
      <c r="F122" s="46">
        <v>3235</v>
      </c>
      <c r="G122" s="4" t="s">
        <v>14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</row>
    <row r="123" spans="1:83" s="5" customFormat="1" x14ac:dyDescent="0.25">
      <c r="A123" s="74"/>
      <c r="B123" s="108" t="s">
        <v>181</v>
      </c>
      <c r="C123" s="71"/>
      <c r="D123" s="30"/>
      <c r="E123" s="61">
        <f>E122</f>
        <v>2490</v>
      </c>
      <c r="F123" s="29"/>
      <c r="G123" s="32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</row>
    <row r="124" spans="1:83" s="5" customFormat="1" x14ac:dyDescent="0.25">
      <c r="A124" s="75" t="s">
        <v>77</v>
      </c>
      <c r="B124" s="44" t="s">
        <v>196</v>
      </c>
      <c r="C124" s="67">
        <v>52508873833</v>
      </c>
      <c r="D124" s="45" t="s">
        <v>17</v>
      </c>
      <c r="E124" s="64">
        <v>257.54000000000002</v>
      </c>
      <c r="F124" s="116">
        <v>3431</v>
      </c>
      <c r="G124" s="104" t="s">
        <v>197</v>
      </c>
    </row>
    <row r="125" spans="1:83" s="5" customFormat="1" x14ac:dyDescent="0.25">
      <c r="A125" s="74"/>
      <c r="B125" s="28" t="s">
        <v>198</v>
      </c>
      <c r="C125" s="71"/>
      <c r="D125" s="30"/>
      <c r="E125" s="61">
        <f>SUM(E124)</f>
        <v>257.54000000000002</v>
      </c>
      <c r="F125" s="29"/>
      <c r="G125" s="32"/>
    </row>
    <row r="126" spans="1:83" s="5" customFormat="1" x14ac:dyDescent="0.25">
      <c r="A126" s="75" t="s">
        <v>77</v>
      </c>
      <c r="B126" s="117" t="s">
        <v>199</v>
      </c>
      <c r="C126" s="33" t="s">
        <v>169</v>
      </c>
      <c r="D126" s="45" t="s">
        <v>18</v>
      </c>
      <c r="E126" s="60">
        <v>672</v>
      </c>
      <c r="F126" s="6">
        <v>3295</v>
      </c>
      <c r="G126" s="118" t="s">
        <v>174</v>
      </c>
    </row>
    <row r="127" spans="1:83" s="5" customFormat="1" x14ac:dyDescent="0.25">
      <c r="A127" s="115"/>
      <c r="B127" s="119" t="s">
        <v>200</v>
      </c>
      <c r="C127" s="120"/>
      <c r="D127" s="120"/>
      <c r="E127" s="121">
        <f>E126</f>
        <v>672</v>
      </c>
      <c r="F127" s="120"/>
      <c r="G127" s="122"/>
    </row>
    <row r="128" spans="1:83" s="5" customFormat="1" ht="30" customHeight="1" thickBot="1" x14ac:dyDescent="0.3">
      <c r="A128" s="76"/>
      <c r="B128" s="137" t="s">
        <v>7</v>
      </c>
      <c r="C128" s="138"/>
      <c r="D128" s="138"/>
      <c r="E128" s="72">
        <f>E9+E11+E13+E15+E17+E19+E21+E23+E25+E27+E29+E31+E33+E35+E37+E39+E41+E43+E45+E47+E49+E51+E53+E56+E58+E60+E63+E65+E67+E69+E71+E73+E75+E77+E79+E81+E83+E85+E87+E89+E91+E93+E95+E97+E99+E101+E103+E105+E107+E109+E111+E113+E115+E117+E119+E121+E123+E125+E127</f>
        <v>57827.28</v>
      </c>
      <c r="F128" s="139"/>
      <c r="G128" s="140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</row>
    <row r="129" spans="1:7" ht="15.75" thickTop="1" x14ac:dyDescent="0.25">
      <c r="A129" s="73" t="s">
        <v>204</v>
      </c>
      <c r="B129" s="113" t="s">
        <v>111</v>
      </c>
      <c r="C129" s="67" t="s">
        <v>113</v>
      </c>
      <c r="D129" s="7" t="s">
        <v>18</v>
      </c>
      <c r="E129" s="60">
        <v>556.20000000000005</v>
      </c>
      <c r="F129" s="8">
        <v>3211</v>
      </c>
      <c r="G129" s="4" t="s">
        <v>20</v>
      </c>
    </row>
    <row r="130" spans="1:7" x14ac:dyDescent="0.25">
      <c r="A130" s="74"/>
      <c r="B130" s="28" t="s">
        <v>112</v>
      </c>
      <c r="C130" s="13"/>
      <c r="D130" s="14"/>
      <c r="E130" s="124">
        <v>556.20000000000005</v>
      </c>
      <c r="F130" s="15"/>
      <c r="G130" s="16"/>
    </row>
    <row r="131" spans="1:7" x14ac:dyDescent="0.25">
      <c r="A131" s="75" t="s">
        <v>204</v>
      </c>
      <c r="B131" s="117" t="s">
        <v>267</v>
      </c>
      <c r="C131" s="67">
        <v>66859264899</v>
      </c>
      <c r="D131" s="10" t="s">
        <v>18</v>
      </c>
      <c r="E131" s="57">
        <v>225.02</v>
      </c>
      <c r="F131" s="11">
        <v>3211</v>
      </c>
      <c r="G131" s="4" t="s">
        <v>20</v>
      </c>
    </row>
    <row r="132" spans="1:7" x14ac:dyDescent="0.25">
      <c r="A132" s="74"/>
      <c r="B132" s="28" t="s">
        <v>268</v>
      </c>
      <c r="C132" s="13"/>
      <c r="D132" s="96"/>
      <c r="E132" s="61">
        <v>225.02</v>
      </c>
      <c r="F132" s="15"/>
      <c r="G132" s="16"/>
    </row>
    <row r="133" spans="1:7" x14ac:dyDescent="0.25">
      <c r="A133" s="75" t="s">
        <v>204</v>
      </c>
      <c r="B133" s="117" t="s">
        <v>269</v>
      </c>
      <c r="C133" s="67">
        <v>58843087891</v>
      </c>
      <c r="D133" s="10" t="s">
        <v>18</v>
      </c>
      <c r="E133" s="70">
        <v>70.2</v>
      </c>
      <c r="F133" s="93">
        <v>3221</v>
      </c>
      <c r="G133" s="4" t="s">
        <v>8</v>
      </c>
    </row>
    <row r="134" spans="1:7" x14ac:dyDescent="0.25">
      <c r="A134" s="74"/>
      <c r="B134" s="28" t="s">
        <v>270</v>
      </c>
      <c r="C134" s="13"/>
      <c r="D134" s="14"/>
      <c r="E134" s="56">
        <v>70.2</v>
      </c>
      <c r="F134" s="15"/>
      <c r="G134" s="16"/>
    </row>
    <row r="135" spans="1:7" x14ac:dyDescent="0.25">
      <c r="A135" s="75" t="s">
        <v>204</v>
      </c>
      <c r="B135" s="117" t="s">
        <v>205</v>
      </c>
      <c r="C135" s="67">
        <v>75508100288</v>
      </c>
      <c r="D135" s="10" t="s">
        <v>18</v>
      </c>
      <c r="E135" s="70">
        <v>90</v>
      </c>
      <c r="F135" s="93">
        <v>3213</v>
      </c>
      <c r="G135" s="104" t="s">
        <v>179</v>
      </c>
    </row>
    <row r="136" spans="1:7" x14ac:dyDescent="0.25">
      <c r="A136" s="74"/>
      <c r="B136" s="28" t="s">
        <v>206</v>
      </c>
      <c r="C136" s="13"/>
      <c r="D136" s="14"/>
      <c r="E136" s="56">
        <v>90</v>
      </c>
      <c r="F136" s="15"/>
      <c r="G136" s="16"/>
    </row>
    <row r="137" spans="1:7" x14ac:dyDescent="0.25">
      <c r="A137" s="75" t="s">
        <v>204</v>
      </c>
      <c r="B137" s="117" t="s">
        <v>71</v>
      </c>
      <c r="C137" s="67">
        <v>63073332380</v>
      </c>
      <c r="D137" s="10" t="s">
        <v>18</v>
      </c>
      <c r="E137" s="70">
        <f>3586.37+231.52</f>
        <v>3817.89</v>
      </c>
      <c r="F137" s="93">
        <v>3223</v>
      </c>
      <c r="G137" s="4" t="s">
        <v>9</v>
      </c>
    </row>
    <row r="138" spans="1:7" x14ac:dyDescent="0.25">
      <c r="A138" s="74"/>
      <c r="B138" s="28" t="s">
        <v>72</v>
      </c>
      <c r="C138" s="13"/>
      <c r="D138" s="14"/>
      <c r="E138" s="56">
        <f>E137</f>
        <v>3817.89</v>
      </c>
      <c r="F138" s="15"/>
      <c r="G138" s="16"/>
    </row>
    <row r="139" spans="1:7" x14ac:dyDescent="0.25">
      <c r="A139" s="75" t="s">
        <v>204</v>
      </c>
      <c r="B139" s="117" t="s">
        <v>207</v>
      </c>
      <c r="C139" s="67">
        <v>50216904748</v>
      </c>
      <c r="D139" s="10" t="s">
        <v>17</v>
      </c>
      <c r="E139" s="70">
        <v>2275</v>
      </c>
      <c r="F139" s="93">
        <v>3225</v>
      </c>
      <c r="G139" s="4" t="s">
        <v>208</v>
      </c>
    </row>
    <row r="140" spans="1:7" x14ac:dyDescent="0.25">
      <c r="A140" s="74"/>
      <c r="B140" s="28" t="s">
        <v>209</v>
      </c>
      <c r="C140" s="13"/>
      <c r="D140" s="14"/>
      <c r="E140" s="56">
        <v>2275</v>
      </c>
      <c r="F140" s="15"/>
      <c r="G140" s="16"/>
    </row>
    <row r="141" spans="1:7" x14ac:dyDescent="0.25">
      <c r="A141" s="75" t="s">
        <v>204</v>
      </c>
      <c r="B141" s="117" t="s">
        <v>36</v>
      </c>
      <c r="C141" s="67">
        <v>87311810356</v>
      </c>
      <c r="D141" s="92" t="s">
        <v>18</v>
      </c>
      <c r="E141" s="70">
        <v>137.21</v>
      </c>
      <c r="F141" s="93">
        <v>3231</v>
      </c>
      <c r="G141" s="4" t="s">
        <v>11</v>
      </c>
    </row>
    <row r="142" spans="1:7" x14ac:dyDescent="0.25">
      <c r="A142" s="74"/>
      <c r="B142" s="28" t="s">
        <v>35</v>
      </c>
      <c r="C142" s="13"/>
      <c r="D142" s="14"/>
      <c r="E142" s="56">
        <f>E141</f>
        <v>137.21</v>
      </c>
      <c r="F142" s="15"/>
      <c r="G142" s="16"/>
    </row>
    <row r="143" spans="1:7" x14ac:dyDescent="0.25">
      <c r="A143" s="75" t="s">
        <v>204</v>
      </c>
      <c r="B143" s="117" t="s">
        <v>210</v>
      </c>
      <c r="C143" s="67">
        <v>57500462912</v>
      </c>
      <c r="D143" s="92" t="s">
        <v>18</v>
      </c>
      <c r="E143" s="70">
        <v>400</v>
      </c>
      <c r="F143" s="93">
        <v>3231</v>
      </c>
      <c r="G143" s="4" t="s">
        <v>11</v>
      </c>
    </row>
    <row r="144" spans="1:7" x14ac:dyDescent="0.25">
      <c r="A144" s="74"/>
      <c r="B144" s="28" t="s">
        <v>211</v>
      </c>
      <c r="C144" s="13"/>
      <c r="D144" s="14"/>
      <c r="E144" s="56">
        <f>E143</f>
        <v>400</v>
      </c>
      <c r="F144" s="15"/>
      <c r="G144" s="16"/>
    </row>
    <row r="145" spans="1:7" x14ac:dyDescent="0.25">
      <c r="A145" s="75" t="s">
        <v>204</v>
      </c>
      <c r="B145" s="117" t="s">
        <v>68</v>
      </c>
      <c r="C145" s="67">
        <v>38812451417</v>
      </c>
      <c r="D145" s="92" t="s">
        <v>17</v>
      </c>
      <c r="E145" s="70">
        <v>435.13</v>
      </c>
      <c r="F145" s="93">
        <v>3234</v>
      </c>
      <c r="G145" s="4" t="s">
        <v>13</v>
      </c>
    </row>
    <row r="146" spans="1:7" x14ac:dyDescent="0.25">
      <c r="A146" s="74"/>
      <c r="B146" s="28" t="s">
        <v>69</v>
      </c>
      <c r="C146" s="13"/>
      <c r="D146" s="14"/>
      <c r="E146" s="56">
        <f>E145</f>
        <v>435.13</v>
      </c>
      <c r="F146" s="15"/>
      <c r="G146" s="16"/>
    </row>
    <row r="147" spans="1:7" x14ac:dyDescent="0.25">
      <c r="A147" s="75" t="s">
        <v>204</v>
      </c>
      <c r="B147" s="117" t="s">
        <v>126</v>
      </c>
      <c r="C147" s="67">
        <v>79517545745</v>
      </c>
      <c r="D147" s="92" t="s">
        <v>18</v>
      </c>
      <c r="E147" s="70">
        <f>82.5+82.5</f>
        <v>165</v>
      </c>
      <c r="F147" s="93">
        <v>3233</v>
      </c>
      <c r="G147" s="4" t="s">
        <v>122</v>
      </c>
    </row>
    <row r="148" spans="1:7" x14ac:dyDescent="0.25">
      <c r="A148" s="74"/>
      <c r="B148" s="28" t="s">
        <v>212</v>
      </c>
      <c r="C148" s="13"/>
      <c r="D148" s="14"/>
      <c r="E148" s="56">
        <f>E147</f>
        <v>165</v>
      </c>
      <c r="F148" s="15"/>
      <c r="G148" s="16"/>
    </row>
    <row r="149" spans="1:7" x14ac:dyDescent="0.25">
      <c r="A149" s="75" t="s">
        <v>204</v>
      </c>
      <c r="B149" s="117" t="s">
        <v>213</v>
      </c>
      <c r="C149" s="67">
        <v>41549301551</v>
      </c>
      <c r="D149" s="92" t="s">
        <v>17</v>
      </c>
      <c r="E149" s="70">
        <v>170</v>
      </c>
      <c r="F149" s="93">
        <v>3232</v>
      </c>
      <c r="G149" s="4" t="s">
        <v>12</v>
      </c>
    </row>
    <row r="150" spans="1:7" x14ac:dyDescent="0.25">
      <c r="A150" s="74"/>
      <c r="B150" s="28" t="s">
        <v>214</v>
      </c>
      <c r="C150" s="13"/>
      <c r="D150" s="14"/>
      <c r="E150" s="56">
        <f>E149</f>
        <v>170</v>
      </c>
      <c r="F150" s="15"/>
      <c r="G150" s="16"/>
    </row>
    <row r="151" spans="1:7" x14ac:dyDescent="0.25">
      <c r="A151" s="75" t="s">
        <v>204</v>
      </c>
      <c r="B151" s="117" t="s">
        <v>75</v>
      </c>
      <c r="C151" s="67">
        <v>29845096215</v>
      </c>
      <c r="D151" s="92" t="s">
        <v>17</v>
      </c>
      <c r="E151" s="70">
        <v>159.6</v>
      </c>
      <c r="F151" s="93">
        <v>3234</v>
      </c>
      <c r="G151" s="4" t="s">
        <v>13</v>
      </c>
    </row>
    <row r="152" spans="1:7" x14ac:dyDescent="0.25">
      <c r="A152" s="74"/>
      <c r="B152" s="28" t="s">
        <v>45</v>
      </c>
      <c r="C152" s="13"/>
      <c r="D152" s="14"/>
      <c r="E152" s="56">
        <f>E151</f>
        <v>159.6</v>
      </c>
      <c r="F152" s="15"/>
      <c r="G152" s="16"/>
    </row>
    <row r="153" spans="1:7" x14ac:dyDescent="0.25">
      <c r="A153" s="75" t="s">
        <v>204</v>
      </c>
      <c r="B153" s="117" t="s">
        <v>215</v>
      </c>
      <c r="C153" s="67">
        <v>78755598868</v>
      </c>
      <c r="D153" s="10" t="s">
        <v>17</v>
      </c>
      <c r="E153" s="70">
        <v>10088.64</v>
      </c>
      <c r="F153" s="93">
        <v>3234</v>
      </c>
      <c r="G153" s="4" t="s">
        <v>13</v>
      </c>
    </row>
    <row r="154" spans="1:7" x14ac:dyDescent="0.25">
      <c r="A154" s="74"/>
      <c r="B154" s="28" t="s">
        <v>216</v>
      </c>
      <c r="C154" s="13"/>
      <c r="D154" s="14"/>
      <c r="E154" s="56">
        <f>E153</f>
        <v>10088.64</v>
      </c>
      <c r="F154" s="15"/>
      <c r="G154" s="16"/>
    </row>
    <row r="155" spans="1:7" x14ac:dyDescent="0.25">
      <c r="A155" s="75" t="s">
        <v>204</v>
      </c>
      <c r="B155" s="117" t="s">
        <v>218</v>
      </c>
      <c r="C155" s="67" t="s">
        <v>217</v>
      </c>
      <c r="D155" s="10" t="s">
        <v>17</v>
      </c>
      <c r="E155" s="70">
        <v>248.85</v>
      </c>
      <c r="F155" s="93">
        <v>3234</v>
      </c>
      <c r="G155" s="4" t="s">
        <v>13</v>
      </c>
    </row>
    <row r="156" spans="1:7" x14ac:dyDescent="0.25">
      <c r="A156" s="74"/>
      <c r="B156" s="28" t="s">
        <v>219</v>
      </c>
      <c r="C156" s="13"/>
      <c r="D156" s="14"/>
      <c r="E156" s="56">
        <f>E155</f>
        <v>248.85</v>
      </c>
      <c r="F156" s="15"/>
      <c r="G156" s="16"/>
    </row>
    <row r="157" spans="1:7" x14ac:dyDescent="0.25">
      <c r="A157" s="75" t="s">
        <v>204</v>
      </c>
      <c r="B157" s="117" t="s">
        <v>220</v>
      </c>
      <c r="C157" s="67">
        <v>25706416813</v>
      </c>
      <c r="D157" s="92" t="s">
        <v>18</v>
      </c>
      <c r="E157" s="70">
        <v>312.5</v>
      </c>
      <c r="F157" s="93">
        <v>3235</v>
      </c>
      <c r="G157" s="4" t="s">
        <v>14</v>
      </c>
    </row>
    <row r="158" spans="1:7" x14ac:dyDescent="0.25">
      <c r="A158" s="74"/>
      <c r="B158" s="28" t="s">
        <v>221</v>
      </c>
      <c r="C158" s="13"/>
      <c r="D158" s="14"/>
      <c r="E158" s="56">
        <v>312.5</v>
      </c>
      <c r="F158" s="15"/>
      <c r="G158" s="16"/>
    </row>
    <row r="159" spans="1:7" x14ac:dyDescent="0.25">
      <c r="A159" s="75" t="s">
        <v>204</v>
      </c>
      <c r="B159" s="117" t="s">
        <v>222</v>
      </c>
      <c r="C159" s="67">
        <v>74242216047</v>
      </c>
      <c r="D159" s="92" t="s">
        <v>18</v>
      </c>
      <c r="E159" s="70">
        <f>8.75+5280</f>
        <v>5288.75</v>
      </c>
      <c r="F159" s="93">
        <v>3235</v>
      </c>
      <c r="G159" s="4" t="s">
        <v>14</v>
      </c>
    </row>
    <row r="160" spans="1:7" x14ac:dyDescent="0.25">
      <c r="A160" s="75"/>
      <c r="B160" s="28" t="s">
        <v>223</v>
      </c>
      <c r="C160" s="86"/>
      <c r="D160" s="89"/>
      <c r="E160" s="56">
        <f>E159</f>
        <v>5288.75</v>
      </c>
      <c r="F160" s="90"/>
      <c r="G160" s="91"/>
    </row>
    <row r="161" spans="1:7" x14ac:dyDescent="0.25">
      <c r="A161" s="75" t="s">
        <v>204</v>
      </c>
      <c r="B161" s="117" t="s">
        <v>224</v>
      </c>
      <c r="C161" s="67">
        <v>62226620908</v>
      </c>
      <c r="D161" s="92" t="s">
        <v>18</v>
      </c>
      <c r="E161" s="70">
        <v>303.3</v>
      </c>
      <c r="F161" s="93">
        <v>3293</v>
      </c>
      <c r="G161" s="4" t="s">
        <v>135</v>
      </c>
    </row>
    <row r="162" spans="1:7" x14ac:dyDescent="0.25">
      <c r="A162" s="75"/>
      <c r="B162" s="28" t="s">
        <v>225</v>
      </c>
      <c r="C162" s="86"/>
      <c r="D162" s="89"/>
      <c r="E162" s="56">
        <f>E161</f>
        <v>303.3</v>
      </c>
      <c r="F162" s="90"/>
      <c r="G162" s="91"/>
    </row>
    <row r="163" spans="1:7" ht="15" customHeight="1" x14ac:dyDescent="0.25">
      <c r="A163" s="75" t="s">
        <v>204</v>
      </c>
      <c r="B163" s="117" t="s">
        <v>226</v>
      </c>
      <c r="C163" s="67">
        <v>67382371334</v>
      </c>
      <c r="D163" s="10" t="s">
        <v>17</v>
      </c>
      <c r="E163" s="70">
        <f>274.5+1062.2</f>
        <v>1336.7</v>
      </c>
      <c r="F163" s="93">
        <v>3293</v>
      </c>
      <c r="G163" s="4" t="s">
        <v>135</v>
      </c>
    </row>
    <row r="164" spans="1:7" x14ac:dyDescent="0.25">
      <c r="A164" s="75"/>
      <c r="B164" s="28" t="s">
        <v>227</v>
      </c>
      <c r="C164" s="86"/>
      <c r="D164" s="89"/>
      <c r="E164" s="56">
        <v>1336.7</v>
      </c>
      <c r="F164" s="90"/>
      <c r="G164" s="91"/>
    </row>
    <row r="165" spans="1:7" x14ac:dyDescent="0.25">
      <c r="A165" s="75" t="s">
        <v>204</v>
      </c>
      <c r="B165" s="117" t="s">
        <v>85</v>
      </c>
      <c r="C165" s="67">
        <v>25975412650</v>
      </c>
      <c r="D165" s="10" t="s">
        <v>17</v>
      </c>
      <c r="E165" s="70">
        <f>186.15+643.58+148.91+74.47</f>
        <v>1053.1099999999999</v>
      </c>
      <c r="F165" s="93">
        <v>3237</v>
      </c>
      <c r="G165" s="94" t="s">
        <v>30</v>
      </c>
    </row>
    <row r="166" spans="1:7" x14ac:dyDescent="0.25">
      <c r="A166" s="75"/>
      <c r="B166" s="28" t="s">
        <v>31</v>
      </c>
      <c r="C166" s="86"/>
      <c r="D166" s="89"/>
      <c r="E166" s="56">
        <f>E165</f>
        <v>1053.1099999999999</v>
      </c>
      <c r="F166" s="90"/>
      <c r="G166" s="91"/>
    </row>
    <row r="167" spans="1:7" x14ac:dyDescent="0.25">
      <c r="A167" s="75" t="s">
        <v>204</v>
      </c>
      <c r="B167" s="117" t="s">
        <v>44</v>
      </c>
      <c r="C167" s="67">
        <v>73118313420</v>
      </c>
      <c r="D167" s="10" t="s">
        <v>17</v>
      </c>
      <c r="E167" s="70">
        <v>662.5</v>
      </c>
      <c r="F167" s="93">
        <v>3237</v>
      </c>
      <c r="G167" s="94" t="s">
        <v>30</v>
      </c>
    </row>
    <row r="168" spans="1:7" x14ac:dyDescent="0.25">
      <c r="A168" s="74"/>
      <c r="B168" s="28" t="s">
        <v>91</v>
      </c>
      <c r="C168" s="13"/>
      <c r="D168" s="14"/>
      <c r="E168" s="56">
        <f>E167</f>
        <v>662.5</v>
      </c>
      <c r="F168" s="15"/>
      <c r="G168" s="16"/>
    </row>
    <row r="169" spans="1:7" x14ac:dyDescent="0.25">
      <c r="A169" s="75" t="s">
        <v>204</v>
      </c>
      <c r="B169" s="117" t="s">
        <v>42</v>
      </c>
      <c r="C169" s="67">
        <v>11815662330</v>
      </c>
      <c r="D169" s="10" t="s">
        <v>17</v>
      </c>
      <c r="E169" s="70">
        <v>481.25</v>
      </c>
      <c r="F169" s="11">
        <v>3238</v>
      </c>
      <c r="G169" s="4" t="s">
        <v>15</v>
      </c>
    </row>
    <row r="170" spans="1:7" x14ac:dyDescent="0.25">
      <c r="A170" s="74"/>
      <c r="B170" s="28" t="s">
        <v>43</v>
      </c>
      <c r="C170" s="13"/>
      <c r="D170" s="14"/>
      <c r="E170" s="56">
        <v>481.25</v>
      </c>
      <c r="F170" s="15"/>
      <c r="G170" s="16"/>
    </row>
    <row r="171" spans="1:7" x14ac:dyDescent="0.25">
      <c r="A171" s="75" t="s">
        <v>204</v>
      </c>
      <c r="B171" s="117" t="s">
        <v>228</v>
      </c>
      <c r="C171" s="67">
        <v>50063679828</v>
      </c>
      <c r="D171" s="92" t="s">
        <v>18</v>
      </c>
      <c r="E171" s="70">
        <v>424.99</v>
      </c>
      <c r="F171" s="11">
        <v>3238</v>
      </c>
      <c r="G171" s="4" t="s">
        <v>15</v>
      </c>
    </row>
    <row r="172" spans="1:7" x14ac:dyDescent="0.25">
      <c r="A172" s="74"/>
      <c r="B172" s="28" t="s">
        <v>19</v>
      </c>
      <c r="C172" s="13"/>
      <c r="D172" s="14"/>
      <c r="E172" s="56">
        <v>424.99</v>
      </c>
      <c r="F172" s="15"/>
      <c r="G172" s="16"/>
    </row>
    <row r="173" spans="1:7" x14ac:dyDescent="0.25">
      <c r="A173" s="75" t="s">
        <v>204</v>
      </c>
      <c r="B173" s="117" t="s">
        <v>229</v>
      </c>
      <c r="C173" s="67">
        <v>85821130368</v>
      </c>
      <c r="D173" s="92" t="s">
        <v>18</v>
      </c>
      <c r="E173" s="70">
        <f>64.7+1.91+129.4</f>
        <v>196.01</v>
      </c>
      <c r="F173" s="11">
        <v>3238</v>
      </c>
      <c r="G173" s="4" t="s">
        <v>15</v>
      </c>
    </row>
    <row r="174" spans="1:7" x14ac:dyDescent="0.25">
      <c r="A174" s="74"/>
      <c r="B174" s="28" t="s">
        <v>230</v>
      </c>
      <c r="C174" s="13"/>
      <c r="D174" s="14"/>
      <c r="E174" s="56">
        <f>E173</f>
        <v>196.01</v>
      </c>
      <c r="F174" s="15"/>
      <c r="G174" s="16"/>
    </row>
    <row r="175" spans="1:7" x14ac:dyDescent="0.25">
      <c r="A175" s="75" t="s">
        <v>204</v>
      </c>
      <c r="B175" s="117" t="s">
        <v>231</v>
      </c>
      <c r="C175" s="67">
        <v>89338385732</v>
      </c>
      <c r="D175" s="83" t="s">
        <v>232</v>
      </c>
      <c r="E175" s="70">
        <v>6.86</v>
      </c>
      <c r="F175" s="11">
        <v>3238</v>
      </c>
      <c r="G175" s="4" t="s">
        <v>15</v>
      </c>
    </row>
    <row r="176" spans="1:7" x14ac:dyDescent="0.25">
      <c r="A176" s="74"/>
      <c r="B176" s="28" t="s">
        <v>233</v>
      </c>
      <c r="C176" s="13"/>
      <c r="D176" s="14"/>
      <c r="E176" s="56">
        <f>E175</f>
        <v>6.86</v>
      </c>
      <c r="F176" s="15"/>
      <c r="G176" s="16"/>
    </row>
    <row r="177" spans="1:7" x14ac:dyDescent="0.25">
      <c r="A177" s="75" t="s">
        <v>204</v>
      </c>
      <c r="B177" s="117" t="s">
        <v>265</v>
      </c>
      <c r="C177" s="67">
        <v>94472454976</v>
      </c>
      <c r="D177" s="10" t="s">
        <v>17</v>
      </c>
      <c r="E177" s="57">
        <v>119.46</v>
      </c>
      <c r="F177" s="11">
        <v>3292</v>
      </c>
      <c r="G177" s="4" t="s">
        <v>234</v>
      </c>
    </row>
    <row r="178" spans="1:7" x14ac:dyDescent="0.25">
      <c r="A178" s="74"/>
      <c r="B178" s="28" t="s">
        <v>235</v>
      </c>
      <c r="C178" s="13"/>
      <c r="D178" s="14"/>
      <c r="E178" s="56">
        <f>E177</f>
        <v>119.46</v>
      </c>
      <c r="F178" s="15"/>
      <c r="G178" s="16"/>
    </row>
    <row r="179" spans="1:7" x14ac:dyDescent="0.25">
      <c r="A179" s="75" t="s">
        <v>204</v>
      </c>
      <c r="B179" s="117" t="s">
        <v>236</v>
      </c>
      <c r="C179" s="67">
        <v>29362779669</v>
      </c>
      <c r="D179" s="10" t="s">
        <v>17</v>
      </c>
      <c r="E179" s="57">
        <v>169.4</v>
      </c>
      <c r="F179" s="11">
        <v>3293</v>
      </c>
      <c r="G179" s="4" t="s">
        <v>135</v>
      </c>
    </row>
    <row r="180" spans="1:7" x14ac:dyDescent="0.25">
      <c r="A180" s="74"/>
      <c r="B180" s="28" t="s">
        <v>237</v>
      </c>
      <c r="C180" s="13"/>
      <c r="D180" s="13"/>
      <c r="E180" s="58">
        <f>E179</f>
        <v>169.4</v>
      </c>
      <c r="F180" s="15"/>
      <c r="G180" s="16"/>
    </row>
    <row r="181" spans="1:7" x14ac:dyDescent="0.25">
      <c r="A181" s="75" t="s">
        <v>204</v>
      </c>
      <c r="B181" s="117" t="s">
        <v>239</v>
      </c>
      <c r="C181" s="67" t="s">
        <v>238</v>
      </c>
      <c r="D181" s="24" t="s">
        <v>240</v>
      </c>
      <c r="E181" s="70">
        <v>189.5</v>
      </c>
      <c r="F181" s="11">
        <v>3238</v>
      </c>
      <c r="G181" s="4" t="s">
        <v>15</v>
      </c>
    </row>
    <row r="182" spans="1:7" x14ac:dyDescent="0.25">
      <c r="A182" s="74"/>
      <c r="B182" s="28" t="s">
        <v>241</v>
      </c>
      <c r="C182" s="21"/>
      <c r="D182" s="21"/>
      <c r="E182" s="56">
        <f>E181</f>
        <v>189.5</v>
      </c>
      <c r="F182" s="22"/>
      <c r="G182" s="23"/>
    </row>
    <row r="183" spans="1:7" x14ac:dyDescent="0.25">
      <c r="A183" s="75" t="s">
        <v>204</v>
      </c>
      <c r="B183" s="117" t="s">
        <v>242</v>
      </c>
      <c r="C183" s="67">
        <v>22721641246</v>
      </c>
      <c r="D183" s="10" t="s">
        <v>17</v>
      </c>
      <c r="E183" s="60">
        <v>656</v>
      </c>
      <c r="F183" s="3">
        <v>4531</v>
      </c>
      <c r="G183" s="4" t="s">
        <v>201</v>
      </c>
    </row>
    <row r="184" spans="1:7" x14ac:dyDescent="0.25">
      <c r="A184" s="74"/>
      <c r="B184" s="28" t="s">
        <v>243</v>
      </c>
      <c r="C184" s="21"/>
      <c r="D184" s="21"/>
      <c r="E184" s="61">
        <f>E183</f>
        <v>656</v>
      </c>
      <c r="F184" s="22"/>
      <c r="G184" s="23"/>
    </row>
    <row r="185" spans="1:7" x14ac:dyDescent="0.25">
      <c r="A185" s="75" t="s">
        <v>204</v>
      </c>
      <c r="B185" s="117" t="s">
        <v>53</v>
      </c>
      <c r="C185" s="67" t="s">
        <v>244</v>
      </c>
      <c r="D185" s="33" t="s">
        <v>54</v>
      </c>
      <c r="E185" s="62">
        <f>111.25+482.38</f>
        <v>593.63</v>
      </c>
      <c r="F185" s="6">
        <v>3221</v>
      </c>
      <c r="G185" s="4" t="s">
        <v>8</v>
      </c>
    </row>
    <row r="186" spans="1:7" x14ac:dyDescent="0.25">
      <c r="A186" s="74"/>
      <c r="B186" s="28" t="s">
        <v>55</v>
      </c>
      <c r="C186" s="29"/>
      <c r="D186" s="29"/>
      <c r="E186" s="61">
        <f>E185</f>
        <v>593.63</v>
      </c>
      <c r="F186" s="31"/>
      <c r="G186" s="32"/>
    </row>
    <row r="187" spans="1:7" x14ac:dyDescent="0.25">
      <c r="A187" s="75" t="s">
        <v>204</v>
      </c>
      <c r="B187" s="117" t="s">
        <v>245</v>
      </c>
      <c r="C187" s="67">
        <v>94443043935</v>
      </c>
      <c r="D187" s="92" t="s">
        <v>18</v>
      </c>
      <c r="E187" s="62">
        <f>128+426.98+532.98+378.4</f>
        <v>1466.3600000000001</v>
      </c>
      <c r="F187" s="6">
        <v>4241</v>
      </c>
      <c r="G187" s="4" t="s">
        <v>150</v>
      </c>
    </row>
    <row r="188" spans="1:7" x14ac:dyDescent="0.25">
      <c r="A188" s="74"/>
      <c r="B188" s="28" t="s">
        <v>246</v>
      </c>
      <c r="C188" s="13"/>
      <c r="D188" s="13"/>
      <c r="E188" s="61">
        <f>E187</f>
        <v>1466.3600000000001</v>
      </c>
      <c r="F188" s="22"/>
      <c r="G188" s="23"/>
    </row>
    <row r="189" spans="1:7" x14ac:dyDescent="0.25">
      <c r="A189" s="75" t="s">
        <v>204</v>
      </c>
      <c r="B189" s="117" t="s">
        <v>86</v>
      </c>
      <c r="C189" s="67">
        <v>70133616033</v>
      </c>
      <c r="D189" s="92" t="s">
        <v>18</v>
      </c>
      <c r="E189" s="70">
        <v>177.04</v>
      </c>
      <c r="F189" s="6">
        <v>3231</v>
      </c>
      <c r="G189" s="4" t="s">
        <v>11</v>
      </c>
    </row>
    <row r="190" spans="1:7" x14ac:dyDescent="0.25">
      <c r="A190" s="74"/>
      <c r="B190" s="28" t="s">
        <v>266</v>
      </c>
      <c r="C190" s="29"/>
      <c r="D190" s="30"/>
      <c r="E190" s="56">
        <f>E189</f>
        <v>177.04</v>
      </c>
      <c r="F190" s="31"/>
      <c r="G190" s="32"/>
    </row>
    <row r="191" spans="1:7" x14ac:dyDescent="0.25">
      <c r="A191" s="75" t="s">
        <v>204</v>
      </c>
      <c r="B191" s="117" t="s">
        <v>324</v>
      </c>
      <c r="C191" s="67">
        <v>81793146560</v>
      </c>
      <c r="D191" s="92" t="s">
        <v>18</v>
      </c>
      <c r="E191" s="63">
        <v>13.28</v>
      </c>
      <c r="F191" s="6">
        <v>3231</v>
      </c>
      <c r="G191" s="4" t="s">
        <v>11</v>
      </c>
    </row>
    <row r="192" spans="1:7" x14ac:dyDescent="0.25">
      <c r="A192" s="74"/>
      <c r="B192" s="28" t="s">
        <v>325</v>
      </c>
      <c r="C192" s="29"/>
      <c r="D192" s="30"/>
      <c r="E192" s="59">
        <f>E191</f>
        <v>13.28</v>
      </c>
      <c r="F192" s="31"/>
      <c r="G192" s="32"/>
    </row>
    <row r="193" spans="1:7" x14ac:dyDescent="0.25">
      <c r="A193" s="75" t="s">
        <v>204</v>
      </c>
      <c r="B193" s="117" t="s">
        <v>159</v>
      </c>
      <c r="C193" s="67">
        <v>28212527269</v>
      </c>
      <c r="D193" s="92" t="s">
        <v>18</v>
      </c>
      <c r="E193" s="70">
        <v>206.09</v>
      </c>
      <c r="F193" s="6">
        <v>3232</v>
      </c>
      <c r="G193" s="4" t="s">
        <v>12</v>
      </c>
    </row>
    <row r="194" spans="1:7" x14ac:dyDescent="0.25">
      <c r="A194" s="74"/>
      <c r="B194" s="28" t="s">
        <v>160</v>
      </c>
      <c r="C194" s="29"/>
      <c r="D194" s="30"/>
      <c r="E194" s="61">
        <f>E193</f>
        <v>206.09</v>
      </c>
      <c r="F194" s="31"/>
      <c r="G194" s="32"/>
    </row>
    <row r="195" spans="1:7" x14ac:dyDescent="0.25">
      <c r="A195" s="75" t="s">
        <v>204</v>
      </c>
      <c r="B195" s="117" t="s">
        <v>247</v>
      </c>
      <c r="C195" s="67">
        <v>61981102313</v>
      </c>
      <c r="D195" s="10" t="s">
        <v>17</v>
      </c>
      <c r="E195" s="62">
        <v>127.78</v>
      </c>
      <c r="F195" s="6">
        <v>3221</v>
      </c>
      <c r="G195" s="94" t="s">
        <v>8</v>
      </c>
    </row>
    <row r="196" spans="1:7" x14ac:dyDescent="0.25">
      <c r="A196" s="74"/>
      <c r="B196" s="28" t="s">
        <v>156</v>
      </c>
      <c r="C196" s="29"/>
      <c r="D196" s="30"/>
      <c r="E196" s="61">
        <v>127.78</v>
      </c>
      <c r="F196" s="31"/>
      <c r="G196" s="32"/>
    </row>
    <row r="197" spans="1:7" x14ac:dyDescent="0.25">
      <c r="A197" s="75" t="s">
        <v>204</v>
      </c>
      <c r="B197" s="117" t="s">
        <v>56</v>
      </c>
      <c r="C197" s="67">
        <v>14740285506</v>
      </c>
      <c r="D197" s="10" t="s">
        <v>17</v>
      </c>
      <c r="E197" s="60">
        <v>350</v>
      </c>
      <c r="F197" s="6">
        <v>3232</v>
      </c>
      <c r="G197" s="4" t="s">
        <v>12</v>
      </c>
    </row>
    <row r="198" spans="1:7" x14ac:dyDescent="0.25">
      <c r="A198" s="74"/>
      <c r="B198" s="28" t="s">
        <v>57</v>
      </c>
      <c r="C198" s="29"/>
      <c r="D198" s="30"/>
      <c r="E198" s="61">
        <f>E197</f>
        <v>350</v>
      </c>
      <c r="F198" s="31"/>
      <c r="G198" s="32"/>
    </row>
    <row r="199" spans="1:7" x14ac:dyDescent="0.25">
      <c r="A199" s="75" t="s">
        <v>204</v>
      </c>
      <c r="B199" s="117" t="s">
        <v>248</v>
      </c>
      <c r="C199" s="67" t="s">
        <v>41</v>
      </c>
      <c r="D199" s="10" t="s">
        <v>17</v>
      </c>
      <c r="E199" s="60">
        <v>141.49</v>
      </c>
      <c r="F199" s="6">
        <v>3239</v>
      </c>
      <c r="G199" s="4" t="s">
        <v>16</v>
      </c>
    </row>
    <row r="200" spans="1:7" s="5" customFormat="1" x14ac:dyDescent="0.25">
      <c r="A200" s="75" t="s">
        <v>204</v>
      </c>
      <c r="B200" s="117" t="s">
        <v>248</v>
      </c>
      <c r="C200" s="67" t="s">
        <v>41</v>
      </c>
      <c r="D200" s="10" t="s">
        <v>17</v>
      </c>
      <c r="E200" s="60">
        <v>1250</v>
      </c>
      <c r="F200" s="6">
        <v>3237</v>
      </c>
      <c r="G200" s="4" t="s">
        <v>30</v>
      </c>
    </row>
    <row r="201" spans="1:7" x14ac:dyDescent="0.25">
      <c r="A201" s="74"/>
      <c r="B201" s="28" t="s">
        <v>62</v>
      </c>
      <c r="C201" s="29"/>
      <c r="D201" s="30"/>
      <c r="E201" s="61">
        <f>E199+E200</f>
        <v>1391.49</v>
      </c>
      <c r="F201" s="31"/>
      <c r="G201" s="32"/>
    </row>
    <row r="202" spans="1:7" x14ac:dyDescent="0.25">
      <c r="A202" s="75" t="s">
        <v>204</v>
      </c>
      <c r="B202" s="117" t="s">
        <v>250</v>
      </c>
      <c r="C202" s="67">
        <v>47805304439</v>
      </c>
      <c r="D202" s="10" t="s">
        <v>17</v>
      </c>
      <c r="E202" s="62">
        <f>307.19+81.25</f>
        <v>388.44</v>
      </c>
      <c r="F202" s="6">
        <v>3233</v>
      </c>
      <c r="G202" s="4" t="s">
        <v>122</v>
      </c>
    </row>
    <row r="203" spans="1:7" x14ac:dyDescent="0.25">
      <c r="A203" s="74"/>
      <c r="B203" s="28" t="s">
        <v>249</v>
      </c>
      <c r="C203" s="29"/>
      <c r="D203" s="30"/>
      <c r="E203" s="61">
        <f>E202</f>
        <v>388.44</v>
      </c>
      <c r="F203" s="31"/>
      <c r="G203" s="32"/>
    </row>
    <row r="204" spans="1:7" x14ac:dyDescent="0.25">
      <c r="A204" s="75" t="s">
        <v>204</v>
      </c>
      <c r="B204" s="117" t="s">
        <v>66</v>
      </c>
      <c r="C204" s="67">
        <v>76120956111</v>
      </c>
      <c r="D204" s="10" t="s">
        <v>17</v>
      </c>
      <c r="E204" s="62">
        <v>200</v>
      </c>
      <c r="F204" s="6">
        <v>3232</v>
      </c>
      <c r="G204" s="4" t="s">
        <v>12</v>
      </c>
    </row>
    <row r="205" spans="1:7" x14ac:dyDescent="0.25">
      <c r="A205" s="74"/>
      <c r="B205" s="28" t="s">
        <v>67</v>
      </c>
      <c r="C205" s="21"/>
      <c r="D205" s="13"/>
      <c r="E205" s="61">
        <f>E204</f>
        <v>200</v>
      </c>
      <c r="F205" s="22"/>
      <c r="G205" s="23"/>
    </row>
    <row r="206" spans="1:7" x14ac:dyDescent="0.25">
      <c r="A206" s="75" t="s">
        <v>204</v>
      </c>
      <c r="B206" s="117" t="s">
        <v>39</v>
      </c>
      <c r="C206" s="67">
        <v>44537034108</v>
      </c>
      <c r="D206" s="10" t="s">
        <v>17</v>
      </c>
      <c r="E206" s="60">
        <v>2227.5</v>
      </c>
      <c r="F206" s="6">
        <v>3239</v>
      </c>
      <c r="G206" s="4" t="s">
        <v>16</v>
      </c>
    </row>
    <row r="207" spans="1:7" x14ac:dyDescent="0.25">
      <c r="A207" s="74"/>
      <c r="B207" s="28" t="s">
        <v>40</v>
      </c>
      <c r="C207" s="21"/>
      <c r="D207" s="13"/>
      <c r="E207" s="61">
        <f>E206</f>
        <v>2227.5</v>
      </c>
      <c r="F207" s="22"/>
      <c r="G207" s="23"/>
    </row>
    <row r="208" spans="1:7" x14ac:dyDescent="0.25">
      <c r="A208" s="75" t="s">
        <v>204</v>
      </c>
      <c r="B208" s="117" t="s">
        <v>252</v>
      </c>
      <c r="C208" s="67">
        <v>67028344067</v>
      </c>
      <c r="D208" s="33" t="s">
        <v>29</v>
      </c>
      <c r="E208" s="62">
        <v>1593</v>
      </c>
      <c r="F208" s="6">
        <v>3239</v>
      </c>
      <c r="G208" s="4" t="s">
        <v>16</v>
      </c>
    </row>
    <row r="209" spans="1:7" x14ac:dyDescent="0.25">
      <c r="A209" s="74"/>
      <c r="B209" s="28" t="s">
        <v>251</v>
      </c>
      <c r="C209" s="29"/>
      <c r="D209" s="30"/>
      <c r="E209" s="61">
        <f>E208</f>
        <v>1593</v>
      </c>
      <c r="F209" s="31"/>
      <c r="G209" s="32"/>
    </row>
    <row r="210" spans="1:7" x14ac:dyDescent="0.25">
      <c r="A210" s="75" t="s">
        <v>204</v>
      </c>
      <c r="B210" s="117" t="s">
        <v>253</v>
      </c>
      <c r="C210" s="67">
        <v>95549017341</v>
      </c>
      <c r="D210" s="10" t="s">
        <v>17</v>
      </c>
      <c r="E210" s="62">
        <v>2196.3000000000002</v>
      </c>
      <c r="F210" s="6">
        <v>3239</v>
      </c>
      <c r="G210" s="4" t="s">
        <v>16</v>
      </c>
    </row>
    <row r="211" spans="1:7" x14ac:dyDescent="0.25">
      <c r="A211" s="74"/>
      <c r="B211" s="28" t="s">
        <v>254</v>
      </c>
      <c r="C211" s="29"/>
      <c r="D211" s="30"/>
      <c r="E211" s="61">
        <v>2196.3000000000002</v>
      </c>
      <c r="F211" s="31"/>
      <c r="G211" s="32"/>
    </row>
    <row r="212" spans="1:7" x14ac:dyDescent="0.25">
      <c r="A212" s="75" t="s">
        <v>204</v>
      </c>
      <c r="B212" s="117" t="s">
        <v>47</v>
      </c>
      <c r="C212" s="67">
        <v>97244287460</v>
      </c>
      <c r="D212" s="10" t="s">
        <v>17</v>
      </c>
      <c r="E212" s="60">
        <f>27.08+67.48</f>
        <v>94.56</v>
      </c>
      <c r="F212" s="6">
        <v>3232</v>
      </c>
      <c r="G212" s="4" t="s">
        <v>12</v>
      </c>
    </row>
    <row r="213" spans="1:7" x14ac:dyDescent="0.25">
      <c r="A213" s="75" t="s">
        <v>204</v>
      </c>
      <c r="B213" s="117" t="s">
        <v>47</v>
      </c>
      <c r="C213" s="67">
        <v>97244287460</v>
      </c>
      <c r="D213" s="10" t="s">
        <v>17</v>
      </c>
      <c r="E213" s="60">
        <v>265</v>
      </c>
      <c r="F213" s="6">
        <v>3235</v>
      </c>
      <c r="G213" s="4" t="s">
        <v>14</v>
      </c>
    </row>
    <row r="214" spans="1:7" x14ac:dyDescent="0.25">
      <c r="A214" s="74"/>
      <c r="B214" s="28" t="s">
        <v>48</v>
      </c>
      <c r="C214" s="29"/>
      <c r="D214" s="30"/>
      <c r="E214" s="61">
        <f>E212+E213</f>
        <v>359.56</v>
      </c>
      <c r="F214" s="31"/>
      <c r="G214" s="32"/>
    </row>
    <row r="215" spans="1:7" x14ac:dyDescent="0.25">
      <c r="A215" s="75" t="s">
        <v>204</v>
      </c>
      <c r="B215" s="117" t="s">
        <v>58</v>
      </c>
      <c r="C215" s="67">
        <v>60845511600</v>
      </c>
      <c r="D215" s="10" t="s">
        <v>17</v>
      </c>
      <c r="E215" s="60">
        <v>736.6</v>
      </c>
      <c r="F215" s="6">
        <v>3239</v>
      </c>
      <c r="G215" s="4" t="s">
        <v>16</v>
      </c>
    </row>
    <row r="216" spans="1:7" x14ac:dyDescent="0.25">
      <c r="A216" s="74"/>
      <c r="B216" s="28" t="s">
        <v>255</v>
      </c>
      <c r="C216" s="29"/>
      <c r="D216" s="30"/>
      <c r="E216" s="61">
        <f>E215</f>
        <v>736.6</v>
      </c>
      <c r="F216" s="31"/>
      <c r="G216" s="32"/>
    </row>
    <row r="217" spans="1:7" x14ac:dyDescent="0.25">
      <c r="A217" s="75" t="s">
        <v>204</v>
      </c>
      <c r="B217" s="117" t="s">
        <v>256</v>
      </c>
      <c r="C217" s="67">
        <v>33895122541</v>
      </c>
      <c r="D217" s="10" t="s">
        <v>17</v>
      </c>
      <c r="E217" s="60">
        <v>500</v>
      </c>
      <c r="F217" s="6">
        <v>3239</v>
      </c>
      <c r="G217" s="4" t="s">
        <v>16</v>
      </c>
    </row>
    <row r="218" spans="1:7" x14ac:dyDescent="0.25">
      <c r="A218" s="74"/>
      <c r="B218" s="28" t="s">
        <v>257</v>
      </c>
      <c r="C218" s="29"/>
      <c r="D218" s="30"/>
      <c r="E218" s="61">
        <v>500</v>
      </c>
      <c r="F218" s="31"/>
      <c r="G218" s="32"/>
    </row>
    <row r="219" spans="1:7" x14ac:dyDescent="0.25">
      <c r="A219" s="75" t="s">
        <v>204</v>
      </c>
      <c r="B219" s="117" t="s">
        <v>259</v>
      </c>
      <c r="C219" s="67" t="s">
        <v>258</v>
      </c>
      <c r="D219" s="33" t="s">
        <v>260</v>
      </c>
      <c r="E219" s="60">
        <v>50</v>
      </c>
      <c r="F219" s="6">
        <v>3239</v>
      </c>
      <c r="G219" s="4" t="s">
        <v>16</v>
      </c>
    </row>
    <row r="220" spans="1:7" x14ac:dyDescent="0.25">
      <c r="A220" s="74"/>
      <c r="B220" s="28" t="s">
        <v>261</v>
      </c>
      <c r="C220" s="29"/>
      <c r="D220" s="30"/>
      <c r="E220" s="61">
        <v>50</v>
      </c>
      <c r="F220" s="31"/>
      <c r="G220" s="32"/>
    </row>
    <row r="221" spans="1:7" x14ac:dyDescent="0.25">
      <c r="A221" s="75" t="s">
        <v>204</v>
      </c>
      <c r="B221" s="117" t="s">
        <v>262</v>
      </c>
      <c r="C221" s="67">
        <v>78936909099</v>
      </c>
      <c r="D221" s="92" t="s">
        <v>18</v>
      </c>
      <c r="E221" s="60">
        <v>4246.2</v>
      </c>
      <c r="F221" s="6">
        <v>3237</v>
      </c>
      <c r="G221" s="94" t="s">
        <v>30</v>
      </c>
    </row>
    <row r="222" spans="1:7" x14ac:dyDescent="0.25">
      <c r="A222" s="74"/>
      <c r="B222" s="28" t="s">
        <v>263</v>
      </c>
      <c r="C222" s="29"/>
      <c r="D222" s="30"/>
      <c r="E222" s="61">
        <v>4246.2</v>
      </c>
      <c r="F222" s="31"/>
      <c r="G222" s="32"/>
    </row>
    <row r="223" spans="1:7" x14ac:dyDescent="0.25">
      <c r="A223" s="75" t="s">
        <v>204</v>
      </c>
      <c r="B223" s="2" t="s">
        <v>199</v>
      </c>
      <c r="C223" s="33" t="s">
        <v>169</v>
      </c>
      <c r="D223" s="45" t="s">
        <v>18</v>
      </c>
      <c r="E223" s="60">
        <v>776</v>
      </c>
      <c r="F223" s="6">
        <v>3295</v>
      </c>
      <c r="G223" s="118" t="s">
        <v>174</v>
      </c>
    </row>
    <row r="224" spans="1:7" x14ac:dyDescent="0.25">
      <c r="A224" s="74"/>
      <c r="B224" s="28" t="s">
        <v>200</v>
      </c>
      <c r="C224" s="71"/>
      <c r="D224" s="30"/>
      <c r="E224" s="61">
        <f>E223</f>
        <v>776</v>
      </c>
      <c r="F224" s="31"/>
      <c r="G224" s="32"/>
    </row>
    <row r="225" spans="1:7" x14ac:dyDescent="0.25">
      <c r="A225" s="75" t="s">
        <v>204</v>
      </c>
      <c r="B225" s="113" t="s">
        <v>177</v>
      </c>
      <c r="C225" s="67" t="s">
        <v>175</v>
      </c>
      <c r="D225" s="45" t="s">
        <v>176</v>
      </c>
      <c r="E225" s="64">
        <v>2488.89</v>
      </c>
      <c r="F225" s="46">
        <v>3213</v>
      </c>
      <c r="G225" s="104" t="s">
        <v>179</v>
      </c>
    </row>
    <row r="226" spans="1:7" x14ac:dyDescent="0.25">
      <c r="A226" s="74"/>
      <c r="B226" s="114" t="s">
        <v>178</v>
      </c>
      <c r="C226" s="84"/>
      <c r="D226" s="42"/>
      <c r="E226" s="65">
        <f>E225</f>
        <v>2488.89</v>
      </c>
      <c r="F226" s="43"/>
      <c r="G226" s="52"/>
    </row>
    <row r="227" spans="1:7" x14ac:dyDescent="0.25">
      <c r="A227" s="75" t="s">
        <v>204</v>
      </c>
      <c r="B227" s="44" t="s">
        <v>196</v>
      </c>
      <c r="C227" s="67">
        <v>52508873833</v>
      </c>
      <c r="D227" s="45" t="s">
        <v>17</v>
      </c>
      <c r="E227" s="64">
        <v>139.81</v>
      </c>
      <c r="F227" s="46">
        <v>3431</v>
      </c>
      <c r="G227" s="12" t="s">
        <v>197</v>
      </c>
    </row>
    <row r="228" spans="1:7" x14ac:dyDescent="0.25">
      <c r="A228" s="74"/>
      <c r="B228" s="41" t="s">
        <v>198</v>
      </c>
      <c r="C228" s="84"/>
      <c r="D228" s="42"/>
      <c r="E228" s="65">
        <f>E227</f>
        <v>139.81</v>
      </c>
      <c r="F228" s="43"/>
      <c r="G228" s="52"/>
    </row>
    <row r="229" spans="1:7" x14ac:dyDescent="0.25">
      <c r="A229" s="75" t="s">
        <v>204</v>
      </c>
      <c r="B229" s="44" t="s">
        <v>161</v>
      </c>
      <c r="C229" s="67">
        <v>73294314024</v>
      </c>
      <c r="D229" s="45" t="s">
        <v>18</v>
      </c>
      <c r="E229" s="64">
        <v>34.840000000000003</v>
      </c>
      <c r="F229" s="6">
        <v>3295</v>
      </c>
      <c r="G229" s="118" t="s">
        <v>174</v>
      </c>
    </row>
    <row r="230" spans="1:7" x14ac:dyDescent="0.25">
      <c r="A230" s="74"/>
      <c r="B230" s="41" t="s">
        <v>162</v>
      </c>
      <c r="C230" s="84"/>
      <c r="D230" s="42"/>
      <c r="E230" s="65">
        <f>E229</f>
        <v>34.840000000000003</v>
      </c>
      <c r="F230" s="43"/>
      <c r="G230" s="52"/>
    </row>
    <row r="231" spans="1:7" x14ac:dyDescent="0.25">
      <c r="A231" s="75" t="s">
        <v>204</v>
      </c>
      <c r="B231" s="113" t="s">
        <v>313</v>
      </c>
      <c r="C231" s="67">
        <v>57683978003</v>
      </c>
      <c r="D231" s="45" t="s">
        <v>18</v>
      </c>
      <c r="E231" s="64">
        <v>372</v>
      </c>
      <c r="F231" s="6">
        <v>3293</v>
      </c>
      <c r="G231" s="4" t="s">
        <v>135</v>
      </c>
    </row>
    <row r="232" spans="1:7" x14ac:dyDescent="0.25">
      <c r="A232" s="74"/>
      <c r="B232" s="114" t="s">
        <v>314</v>
      </c>
      <c r="C232" s="84"/>
      <c r="D232" s="42"/>
      <c r="E232" s="65">
        <f>E231</f>
        <v>372</v>
      </c>
      <c r="F232" s="43"/>
      <c r="G232" s="52"/>
    </row>
    <row r="233" spans="1:7" x14ac:dyDescent="0.25">
      <c r="A233" s="75" t="s">
        <v>204</v>
      </c>
      <c r="B233" s="113" t="s">
        <v>315</v>
      </c>
      <c r="C233" s="67" t="s">
        <v>169</v>
      </c>
      <c r="D233" s="45" t="s">
        <v>321</v>
      </c>
      <c r="E233" s="64">
        <f>44.87</f>
        <v>44.87</v>
      </c>
      <c r="F233" s="46">
        <v>3235</v>
      </c>
      <c r="G233" s="4" t="s">
        <v>14</v>
      </c>
    </row>
    <row r="234" spans="1:7" s="5" customFormat="1" x14ac:dyDescent="0.25">
      <c r="A234" s="75" t="s">
        <v>204</v>
      </c>
      <c r="B234" s="113" t="s">
        <v>315</v>
      </c>
      <c r="C234" s="67" t="s">
        <v>169</v>
      </c>
      <c r="D234" s="45" t="s">
        <v>321</v>
      </c>
      <c r="E234" s="64">
        <f>329.86+47.86</f>
        <v>377.72</v>
      </c>
      <c r="F234" s="46">
        <v>3294</v>
      </c>
      <c r="G234" s="4" t="s">
        <v>76</v>
      </c>
    </row>
    <row r="235" spans="1:7" x14ac:dyDescent="0.25">
      <c r="A235" s="74"/>
      <c r="B235" s="114" t="s">
        <v>316</v>
      </c>
      <c r="C235" s="84"/>
      <c r="D235" s="42"/>
      <c r="E235" s="65">
        <f>E233+E234</f>
        <v>422.59000000000003</v>
      </c>
      <c r="F235" s="43"/>
      <c r="G235" s="52"/>
    </row>
    <row r="236" spans="1:7" x14ac:dyDescent="0.25">
      <c r="A236" s="75" t="s">
        <v>204</v>
      </c>
      <c r="B236" s="113" t="s">
        <v>317</v>
      </c>
      <c r="C236" s="67">
        <v>69607301162</v>
      </c>
      <c r="D236" s="45" t="s">
        <v>17</v>
      </c>
      <c r="E236" s="64">
        <f>6.6+25</f>
        <v>31.6</v>
      </c>
      <c r="F236" s="46">
        <v>3299</v>
      </c>
      <c r="G236" s="4" t="s">
        <v>52</v>
      </c>
    </row>
    <row r="237" spans="1:7" x14ac:dyDescent="0.25">
      <c r="A237" s="74"/>
      <c r="B237" s="108" t="s">
        <v>318</v>
      </c>
      <c r="C237" s="71"/>
      <c r="D237" s="30"/>
      <c r="E237" s="61">
        <f>E236</f>
        <v>31.6</v>
      </c>
      <c r="F237" s="29"/>
      <c r="G237" s="32"/>
    </row>
    <row r="238" spans="1:7" x14ac:dyDescent="0.25">
      <c r="A238" s="75" t="s">
        <v>204</v>
      </c>
      <c r="B238" s="44" t="s">
        <v>322</v>
      </c>
      <c r="C238" s="45">
        <v>94989605030</v>
      </c>
      <c r="D238" s="45" t="s">
        <v>18</v>
      </c>
      <c r="E238" s="64">
        <v>136.6</v>
      </c>
      <c r="F238" s="116">
        <v>3293</v>
      </c>
      <c r="G238" s="104" t="s">
        <v>135</v>
      </c>
    </row>
    <row r="239" spans="1:7" x14ac:dyDescent="0.25">
      <c r="A239" s="74"/>
      <c r="B239" s="28" t="s">
        <v>323</v>
      </c>
      <c r="C239" s="71"/>
      <c r="D239" s="30"/>
      <c r="E239" s="61">
        <f>E238</f>
        <v>136.6</v>
      </c>
      <c r="F239" s="29"/>
      <c r="G239" s="32"/>
    </row>
    <row r="240" spans="1:7" ht="30" customHeight="1" thickBot="1" x14ac:dyDescent="0.3">
      <c r="A240" s="76"/>
      <c r="B240" s="137" t="s">
        <v>264</v>
      </c>
      <c r="C240" s="138"/>
      <c r="D240" s="138"/>
      <c r="E240" s="72">
        <f>E130+E132+E134+E136+E138+E140+E142+E144++E146+E148+E150+E152+E154+E156+E158+E160+E162+E164+E166+E168+E170+E172+E174+E176+E178+E180+E182+E184+E186+E188+E190+E192+E194+E196+E198+E201+E203+E205+E207+E209+E211+E214+E216+E218+E220+E222+E224+E226+E228+E230+E232+E235+E237+E239</f>
        <v>51264.669999999984</v>
      </c>
      <c r="F240" s="139"/>
      <c r="G240" s="140"/>
    </row>
    <row r="241" spans="1:7" ht="15.75" thickTop="1" x14ac:dyDescent="0.25">
      <c r="A241" s="73" t="s">
        <v>390</v>
      </c>
      <c r="B241" s="113" t="s">
        <v>326</v>
      </c>
      <c r="C241" s="67">
        <v>67028344067</v>
      </c>
      <c r="D241" s="33" t="s">
        <v>17</v>
      </c>
      <c r="E241" s="60">
        <v>1306.7</v>
      </c>
      <c r="F241" s="8">
        <v>3239</v>
      </c>
      <c r="G241" s="4" t="s">
        <v>16</v>
      </c>
    </row>
    <row r="242" spans="1:7" x14ac:dyDescent="0.25">
      <c r="A242" s="74"/>
      <c r="B242" s="28" t="s">
        <v>327</v>
      </c>
      <c r="C242" s="13"/>
      <c r="D242" s="14"/>
      <c r="E242" s="128">
        <v>1306.7</v>
      </c>
      <c r="F242" s="15"/>
      <c r="G242" s="16"/>
    </row>
    <row r="243" spans="1:7" x14ac:dyDescent="0.25">
      <c r="A243" s="75" t="s">
        <v>390</v>
      </c>
      <c r="B243" s="117" t="s">
        <v>328</v>
      </c>
      <c r="C243" s="67">
        <v>89836623071</v>
      </c>
      <c r="D243" s="10" t="s">
        <v>18</v>
      </c>
      <c r="E243" s="57">
        <v>2543.73</v>
      </c>
      <c r="F243" s="11">
        <v>3224</v>
      </c>
      <c r="G243" s="4" t="s">
        <v>10</v>
      </c>
    </row>
    <row r="244" spans="1:7" x14ac:dyDescent="0.25">
      <c r="A244" s="74"/>
      <c r="B244" s="28" t="s">
        <v>329</v>
      </c>
      <c r="C244" s="13"/>
      <c r="D244" s="96"/>
      <c r="E244" s="61">
        <v>2543.73</v>
      </c>
      <c r="F244" s="15"/>
      <c r="G244" s="16"/>
    </row>
    <row r="245" spans="1:7" x14ac:dyDescent="0.25">
      <c r="A245" s="75" t="s">
        <v>390</v>
      </c>
      <c r="B245" s="117" t="s">
        <v>330</v>
      </c>
      <c r="C245" s="67">
        <v>58843087891</v>
      </c>
      <c r="D245" s="10" t="s">
        <v>18</v>
      </c>
      <c r="E245" s="70">
        <v>23.4</v>
      </c>
      <c r="F245" s="93">
        <v>3221</v>
      </c>
      <c r="G245" s="4" t="s">
        <v>8</v>
      </c>
    </row>
    <row r="246" spans="1:7" x14ac:dyDescent="0.25">
      <c r="A246" s="74"/>
      <c r="B246" s="28" t="s">
        <v>331</v>
      </c>
      <c r="C246" s="13"/>
      <c r="D246" s="14"/>
      <c r="E246" s="56">
        <v>23.4</v>
      </c>
      <c r="F246" s="15"/>
      <c r="G246" s="16"/>
    </row>
    <row r="247" spans="1:7" x14ac:dyDescent="0.25">
      <c r="A247" s="75" t="s">
        <v>390</v>
      </c>
      <c r="B247" s="117" t="s">
        <v>61</v>
      </c>
      <c r="C247" s="127" t="s">
        <v>41</v>
      </c>
      <c r="D247" s="33" t="s">
        <v>17</v>
      </c>
      <c r="E247" s="70">
        <v>125</v>
      </c>
      <c r="F247" s="93">
        <v>3237</v>
      </c>
      <c r="G247" s="104" t="s">
        <v>30</v>
      </c>
    </row>
    <row r="248" spans="1:7" s="5" customFormat="1" x14ac:dyDescent="0.25">
      <c r="A248" s="75" t="s">
        <v>390</v>
      </c>
      <c r="B248" s="117" t="s">
        <v>61</v>
      </c>
      <c r="C248" s="127" t="s">
        <v>41</v>
      </c>
      <c r="D248" s="33" t="s">
        <v>17</v>
      </c>
      <c r="E248" s="70">
        <v>141.49</v>
      </c>
      <c r="F248" s="93">
        <v>3239</v>
      </c>
      <c r="G248" s="104" t="s">
        <v>16</v>
      </c>
    </row>
    <row r="249" spans="1:7" x14ac:dyDescent="0.25">
      <c r="A249" s="74"/>
      <c r="B249" s="28" t="s">
        <v>62</v>
      </c>
      <c r="C249" s="13"/>
      <c r="D249" s="14"/>
      <c r="E249" s="56">
        <f>SUM(E247:E248)</f>
        <v>266.49</v>
      </c>
      <c r="F249" s="15"/>
      <c r="G249" s="16"/>
    </row>
    <row r="250" spans="1:7" x14ac:dyDescent="0.25">
      <c r="A250" s="75" t="s">
        <v>390</v>
      </c>
      <c r="B250" s="117" t="s">
        <v>332</v>
      </c>
      <c r="C250" s="127" t="s">
        <v>334</v>
      </c>
      <c r="D250" s="10" t="s">
        <v>143</v>
      </c>
      <c r="E250" s="70">
        <v>1143.06</v>
      </c>
      <c r="F250" s="93">
        <v>3233</v>
      </c>
      <c r="G250" s="4" t="s">
        <v>122</v>
      </c>
    </row>
    <row r="251" spans="1:7" x14ac:dyDescent="0.25">
      <c r="A251" s="74"/>
      <c r="B251" s="28" t="s">
        <v>333</v>
      </c>
      <c r="C251" s="13"/>
      <c r="D251" s="14"/>
      <c r="E251" s="56">
        <v>1143.06</v>
      </c>
      <c r="F251" s="15"/>
      <c r="G251" s="16"/>
    </row>
    <row r="252" spans="1:7" x14ac:dyDescent="0.25">
      <c r="A252" s="75" t="s">
        <v>390</v>
      </c>
      <c r="B252" s="117" t="s">
        <v>335</v>
      </c>
      <c r="C252" s="127" t="s">
        <v>337</v>
      </c>
      <c r="D252" s="10" t="s">
        <v>18</v>
      </c>
      <c r="E252" s="70">
        <v>360</v>
      </c>
      <c r="F252" s="93">
        <v>3211</v>
      </c>
      <c r="G252" s="4" t="s">
        <v>20</v>
      </c>
    </row>
    <row r="253" spans="1:7" x14ac:dyDescent="0.25">
      <c r="A253" s="74"/>
      <c r="B253" s="28" t="s">
        <v>336</v>
      </c>
      <c r="C253" s="13"/>
      <c r="D253" s="14"/>
      <c r="E253" s="56">
        <v>360</v>
      </c>
      <c r="F253" s="15"/>
      <c r="G253" s="16"/>
    </row>
    <row r="254" spans="1:7" x14ac:dyDescent="0.25">
      <c r="A254" s="75" t="s">
        <v>390</v>
      </c>
      <c r="B254" s="117" t="s">
        <v>338</v>
      </c>
      <c r="C254" s="67">
        <v>91040737993</v>
      </c>
      <c r="D254" s="10" t="s">
        <v>18</v>
      </c>
      <c r="E254" s="70">
        <v>1155.6500000000001</v>
      </c>
      <c r="F254" s="93">
        <v>3224</v>
      </c>
      <c r="G254" s="4" t="s">
        <v>10</v>
      </c>
    </row>
    <row r="255" spans="1:7" x14ac:dyDescent="0.25">
      <c r="A255" s="74"/>
      <c r="B255" s="28" t="s">
        <v>339</v>
      </c>
      <c r="C255" s="13"/>
      <c r="D255" s="14"/>
      <c r="E255" s="56">
        <v>1155.6500000000001</v>
      </c>
      <c r="F255" s="15"/>
      <c r="G255" s="16"/>
    </row>
    <row r="256" spans="1:7" x14ac:dyDescent="0.25">
      <c r="A256" s="75" t="s">
        <v>390</v>
      </c>
      <c r="B256" s="117" t="s">
        <v>340</v>
      </c>
      <c r="C256" s="67">
        <v>89177263688</v>
      </c>
      <c r="D256" s="33" t="s">
        <v>17</v>
      </c>
      <c r="E256" s="70">
        <v>300</v>
      </c>
      <c r="F256" s="93">
        <v>3232</v>
      </c>
      <c r="G256" s="4" t="s">
        <v>12</v>
      </c>
    </row>
    <row r="257" spans="1:7" x14ac:dyDescent="0.25">
      <c r="A257" s="74"/>
      <c r="B257" s="28" t="s">
        <v>341</v>
      </c>
      <c r="C257" s="13"/>
      <c r="D257" s="14"/>
      <c r="E257" s="56">
        <v>300</v>
      </c>
      <c r="F257" s="15"/>
      <c r="G257" s="16"/>
    </row>
    <row r="258" spans="1:7" x14ac:dyDescent="0.25">
      <c r="A258" s="75" t="s">
        <v>390</v>
      </c>
      <c r="B258" s="117" t="s">
        <v>342</v>
      </c>
      <c r="C258" s="67" t="s">
        <v>169</v>
      </c>
      <c r="D258" s="92" t="s">
        <v>344</v>
      </c>
      <c r="E258" s="70">
        <v>4477.93</v>
      </c>
      <c r="F258" s="93">
        <v>3235</v>
      </c>
      <c r="G258" s="4" t="s">
        <v>14</v>
      </c>
    </row>
    <row r="259" spans="1:7" x14ac:dyDescent="0.25">
      <c r="A259" s="74"/>
      <c r="B259" s="28" t="s">
        <v>343</v>
      </c>
      <c r="C259" s="13"/>
      <c r="D259" s="14"/>
      <c r="E259" s="56">
        <v>4477.93</v>
      </c>
      <c r="F259" s="15"/>
      <c r="G259" s="16"/>
    </row>
    <row r="260" spans="1:7" x14ac:dyDescent="0.25">
      <c r="A260" s="75" t="s">
        <v>390</v>
      </c>
      <c r="B260" s="117" t="s">
        <v>345</v>
      </c>
      <c r="C260" s="67">
        <v>61981102313</v>
      </c>
      <c r="D260" s="33" t="s">
        <v>17</v>
      </c>
      <c r="E260" s="70">
        <v>39</v>
      </c>
      <c r="F260" s="93">
        <v>3221</v>
      </c>
      <c r="G260" s="4" t="s">
        <v>8</v>
      </c>
    </row>
    <row r="261" spans="1:7" x14ac:dyDescent="0.25">
      <c r="A261" s="74"/>
      <c r="B261" s="28" t="s">
        <v>346</v>
      </c>
      <c r="C261" s="13"/>
      <c r="D261" s="14"/>
      <c r="E261" s="56">
        <v>39</v>
      </c>
      <c r="F261" s="15"/>
      <c r="G261" s="16"/>
    </row>
    <row r="262" spans="1:7" x14ac:dyDescent="0.25">
      <c r="A262" s="75" t="s">
        <v>390</v>
      </c>
      <c r="B262" s="117" t="s">
        <v>347</v>
      </c>
      <c r="C262" s="67">
        <v>42992093253</v>
      </c>
      <c r="D262" s="92" t="s">
        <v>349</v>
      </c>
      <c r="E262" s="70">
        <v>287.79000000000002</v>
      </c>
      <c r="F262" s="93">
        <v>3224</v>
      </c>
      <c r="G262" s="4" t="s">
        <v>10</v>
      </c>
    </row>
    <row r="263" spans="1:7" x14ac:dyDescent="0.25">
      <c r="A263" s="74"/>
      <c r="B263" s="28" t="s">
        <v>348</v>
      </c>
      <c r="C263" s="13"/>
      <c r="D263" s="14"/>
      <c r="E263" s="56">
        <v>287.79000000000002</v>
      </c>
      <c r="F263" s="15"/>
      <c r="G263" s="16"/>
    </row>
    <row r="264" spans="1:7" x14ac:dyDescent="0.25">
      <c r="A264" s="75" t="s">
        <v>390</v>
      </c>
      <c r="B264" s="117" t="s">
        <v>350</v>
      </c>
      <c r="C264" s="67">
        <v>26187994862</v>
      </c>
      <c r="D264" s="10" t="s">
        <v>18</v>
      </c>
      <c r="E264" s="70">
        <v>5.31</v>
      </c>
      <c r="F264" s="93">
        <v>3292</v>
      </c>
      <c r="G264" s="4" t="s">
        <v>234</v>
      </c>
    </row>
    <row r="265" spans="1:7" x14ac:dyDescent="0.25">
      <c r="A265" s="74"/>
      <c r="B265" s="28" t="s">
        <v>351</v>
      </c>
      <c r="C265" s="13"/>
      <c r="D265" s="14"/>
      <c r="E265" s="56">
        <v>5.31</v>
      </c>
      <c r="F265" s="15"/>
      <c r="G265" s="16"/>
    </row>
    <row r="266" spans="1:7" x14ac:dyDescent="0.25">
      <c r="A266" s="75" t="s">
        <v>390</v>
      </c>
      <c r="B266" s="117" t="s">
        <v>68</v>
      </c>
      <c r="C266" s="67">
        <v>38812451417</v>
      </c>
      <c r="D266" s="33" t="s">
        <v>17</v>
      </c>
      <c r="E266" s="70">
        <v>402.81</v>
      </c>
      <c r="F266" s="93">
        <v>3234</v>
      </c>
      <c r="G266" s="4" t="s">
        <v>13</v>
      </c>
    </row>
    <row r="267" spans="1:7" x14ac:dyDescent="0.25">
      <c r="A267" s="74"/>
      <c r="B267" s="28" t="s">
        <v>69</v>
      </c>
      <c r="C267" s="13"/>
      <c r="D267" s="14"/>
      <c r="E267" s="56">
        <v>402.81</v>
      </c>
      <c r="F267" s="15"/>
      <c r="G267" s="16"/>
    </row>
    <row r="268" spans="1:7" x14ac:dyDescent="0.25">
      <c r="A268" s="75" t="s">
        <v>390</v>
      </c>
      <c r="B268" s="117" t="s">
        <v>352</v>
      </c>
      <c r="C268" s="67">
        <v>96434662616</v>
      </c>
      <c r="D268" s="10" t="s">
        <v>29</v>
      </c>
      <c r="E268" s="70">
        <v>138.91</v>
      </c>
      <c r="F268" s="93">
        <v>3221</v>
      </c>
      <c r="G268" s="4" t="s">
        <v>8</v>
      </c>
    </row>
    <row r="269" spans="1:7" x14ac:dyDescent="0.25">
      <c r="A269" s="74"/>
      <c r="B269" s="28" t="s">
        <v>353</v>
      </c>
      <c r="C269" s="13"/>
      <c r="D269" s="14"/>
      <c r="E269" s="56">
        <v>138.91</v>
      </c>
      <c r="F269" s="15"/>
      <c r="G269" s="16"/>
    </row>
    <row r="270" spans="1:7" x14ac:dyDescent="0.25">
      <c r="A270" s="75" t="s">
        <v>390</v>
      </c>
      <c r="B270" s="117" t="s">
        <v>354</v>
      </c>
      <c r="C270" s="67">
        <v>95739902479</v>
      </c>
      <c r="D270" s="92" t="s">
        <v>355</v>
      </c>
      <c r="E270" s="70">
        <v>1251</v>
      </c>
      <c r="F270" s="93">
        <v>3211</v>
      </c>
      <c r="G270" s="4" t="s">
        <v>20</v>
      </c>
    </row>
    <row r="271" spans="1:7" x14ac:dyDescent="0.25">
      <c r="A271" s="74"/>
      <c r="B271" s="28" t="s">
        <v>356</v>
      </c>
      <c r="C271" s="13"/>
      <c r="D271" s="14"/>
      <c r="E271" s="56">
        <v>1251</v>
      </c>
      <c r="F271" s="15"/>
      <c r="G271" s="16"/>
    </row>
    <row r="272" spans="1:7" x14ac:dyDescent="0.25">
      <c r="A272" s="75" t="s">
        <v>390</v>
      </c>
      <c r="B272" s="117" t="s">
        <v>357</v>
      </c>
      <c r="C272" s="67">
        <v>50063679828</v>
      </c>
      <c r="D272" s="10" t="s">
        <v>18</v>
      </c>
      <c r="E272" s="70">
        <v>424.99</v>
      </c>
      <c r="F272" s="93">
        <v>3238</v>
      </c>
      <c r="G272" s="4" t="s">
        <v>15</v>
      </c>
    </row>
    <row r="273" spans="1:7" x14ac:dyDescent="0.25">
      <c r="A273" s="75"/>
      <c r="B273" s="28" t="s">
        <v>19</v>
      </c>
      <c r="C273" s="86"/>
      <c r="D273" s="89"/>
      <c r="E273" s="56">
        <v>424.99</v>
      </c>
      <c r="F273" s="90"/>
      <c r="G273" s="91"/>
    </row>
    <row r="274" spans="1:7" x14ac:dyDescent="0.25">
      <c r="A274" s="75" t="s">
        <v>390</v>
      </c>
      <c r="B274" s="117" t="s">
        <v>358</v>
      </c>
      <c r="C274" s="67">
        <v>89516372197</v>
      </c>
      <c r="D274" s="10" t="s">
        <v>18</v>
      </c>
      <c r="E274" s="70">
        <v>1663.68</v>
      </c>
      <c r="F274" s="93">
        <v>3221</v>
      </c>
      <c r="G274" s="4" t="s">
        <v>8</v>
      </c>
    </row>
    <row r="275" spans="1:7" x14ac:dyDescent="0.25">
      <c r="A275" s="75"/>
      <c r="B275" s="28" t="s">
        <v>359</v>
      </c>
      <c r="C275" s="86"/>
      <c r="D275" s="89"/>
      <c r="E275" s="56">
        <v>1663.68</v>
      </c>
      <c r="F275" s="90"/>
      <c r="G275" s="91"/>
    </row>
    <row r="276" spans="1:7" x14ac:dyDescent="0.25">
      <c r="A276" s="75" t="s">
        <v>390</v>
      </c>
      <c r="B276" s="117" t="s">
        <v>360</v>
      </c>
      <c r="C276" s="67">
        <v>99929630012</v>
      </c>
      <c r="D276" s="33" t="s">
        <v>17</v>
      </c>
      <c r="E276" s="70">
        <v>48</v>
      </c>
      <c r="F276" s="93">
        <v>3232</v>
      </c>
      <c r="G276" s="4" t="s">
        <v>12</v>
      </c>
    </row>
    <row r="277" spans="1:7" x14ac:dyDescent="0.25">
      <c r="A277" s="75"/>
      <c r="B277" s="28" t="s">
        <v>361</v>
      </c>
      <c r="C277" s="86"/>
      <c r="D277" s="89"/>
      <c r="E277" s="56">
        <v>48</v>
      </c>
      <c r="F277" s="90"/>
      <c r="G277" s="91"/>
    </row>
    <row r="278" spans="1:7" x14ac:dyDescent="0.25">
      <c r="A278" s="75" t="s">
        <v>390</v>
      </c>
      <c r="B278" s="117" t="s">
        <v>362</v>
      </c>
      <c r="C278" s="67">
        <v>65969391355</v>
      </c>
      <c r="D278" s="33" t="s">
        <v>17</v>
      </c>
      <c r="E278" s="70">
        <v>26.58</v>
      </c>
      <c r="F278" s="93">
        <v>3236</v>
      </c>
      <c r="G278" s="94" t="s">
        <v>127</v>
      </c>
    </row>
    <row r="279" spans="1:7" x14ac:dyDescent="0.25">
      <c r="A279" s="75"/>
      <c r="B279" s="28" t="s">
        <v>363</v>
      </c>
      <c r="C279" s="86"/>
      <c r="D279" s="89"/>
      <c r="E279" s="56">
        <v>26.58</v>
      </c>
      <c r="F279" s="90"/>
      <c r="G279" s="91"/>
    </row>
    <row r="280" spans="1:7" x14ac:dyDescent="0.25">
      <c r="A280" s="75" t="s">
        <v>390</v>
      </c>
      <c r="B280" s="117" t="s">
        <v>199</v>
      </c>
      <c r="C280" s="67">
        <v>18683136487</v>
      </c>
      <c r="D280" s="10" t="s">
        <v>18</v>
      </c>
      <c r="E280" s="70">
        <v>776</v>
      </c>
      <c r="F280" s="93">
        <v>3295</v>
      </c>
      <c r="G280" s="94" t="s">
        <v>174</v>
      </c>
    </row>
    <row r="281" spans="1:7" x14ac:dyDescent="0.25">
      <c r="A281" s="74"/>
      <c r="B281" s="28" t="s">
        <v>200</v>
      </c>
      <c r="C281" s="13"/>
      <c r="D281" s="14"/>
      <c r="E281" s="56">
        <v>776</v>
      </c>
      <c r="F281" s="15"/>
      <c r="G281" s="16"/>
    </row>
    <row r="282" spans="1:7" x14ac:dyDescent="0.25">
      <c r="A282" s="75" t="s">
        <v>390</v>
      </c>
      <c r="B282" s="117" t="s">
        <v>364</v>
      </c>
      <c r="C282" s="67">
        <v>59756794066</v>
      </c>
      <c r="D282" s="33" t="s">
        <v>17</v>
      </c>
      <c r="E282" s="70">
        <v>188.1</v>
      </c>
      <c r="F282" s="11">
        <v>3221</v>
      </c>
      <c r="G282" s="4" t="s">
        <v>8</v>
      </c>
    </row>
    <row r="283" spans="1:7" x14ac:dyDescent="0.25">
      <c r="A283" s="74"/>
      <c r="B283" s="28" t="s">
        <v>364</v>
      </c>
      <c r="C283" s="13"/>
      <c r="D283" s="14"/>
      <c r="E283" s="56">
        <v>188.1</v>
      </c>
      <c r="F283" s="15"/>
      <c r="G283" s="16"/>
    </row>
    <row r="284" spans="1:7" x14ac:dyDescent="0.25">
      <c r="A284" s="75" t="s">
        <v>390</v>
      </c>
      <c r="B284" s="117" t="s">
        <v>73</v>
      </c>
      <c r="C284" s="67">
        <v>41549301551</v>
      </c>
      <c r="D284" s="33" t="s">
        <v>17</v>
      </c>
      <c r="E284" s="70">
        <v>737.5</v>
      </c>
      <c r="F284" s="11">
        <v>3232</v>
      </c>
      <c r="G284" s="4" t="s">
        <v>12</v>
      </c>
    </row>
    <row r="285" spans="1:7" x14ac:dyDescent="0.25">
      <c r="A285" s="74"/>
      <c r="B285" s="28" t="s">
        <v>74</v>
      </c>
      <c r="C285" s="13"/>
      <c r="D285" s="14"/>
      <c r="E285" s="56">
        <v>737.5</v>
      </c>
      <c r="F285" s="15"/>
      <c r="G285" s="16"/>
    </row>
    <row r="286" spans="1:7" x14ac:dyDescent="0.25">
      <c r="A286" s="75" t="s">
        <v>390</v>
      </c>
      <c r="B286" s="117" t="s">
        <v>401</v>
      </c>
      <c r="C286" s="67">
        <v>67382371334</v>
      </c>
      <c r="D286" s="33" t="s">
        <v>17</v>
      </c>
      <c r="E286" s="70">
        <v>310.2</v>
      </c>
      <c r="F286" s="11">
        <v>3293</v>
      </c>
      <c r="G286" s="4" t="s">
        <v>135</v>
      </c>
    </row>
    <row r="287" spans="1:7" x14ac:dyDescent="0.25">
      <c r="A287" s="74"/>
      <c r="B287" s="28" t="s">
        <v>365</v>
      </c>
      <c r="C287" s="13"/>
      <c r="D287" s="14"/>
      <c r="E287" s="56">
        <v>310.2</v>
      </c>
      <c r="F287" s="15"/>
      <c r="G287" s="16"/>
    </row>
    <row r="288" spans="1:7" x14ac:dyDescent="0.25">
      <c r="A288" s="75" t="s">
        <v>390</v>
      </c>
      <c r="B288" s="117" t="s">
        <v>366</v>
      </c>
      <c r="C288" s="67">
        <v>98004523293</v>
      </c>
      <c r="D288" s="33" t="s">
        <v>17</v>
      </c>
      <c r="E288" s="70">
        <v>1000</v>
      </c>
      <c r="F288" s="11">
        <v>3213</v>
      </c>
      <c r="G288" s="4" t="s">
        <v>179</v>
      </c>
    </row>
    <row r="289" spans="1:7" x14ac:dyDescent="0.25">
      <c r="A289" s="74"/>
      <c r="B289" s="28" t="s">
        <v>367</v>
      </c>
      <c r="C289" s="13"/>
      <c r="D289" s="14"/>
      <c r="E289" s="56">
        <v>1000</v>
      </c>
      <c r="F289" s="15"/>
      <c r="G289" s="16"/>
    </row>
    <row r="290" spans="1:7" x14ac:dyDescent="0.25">
      <c r="A290" s="75" t="s">
        <v>390</v>
      </c>
      <c r="B290" s="117" t="s">
        <v>405</v>
      </c>
      <c r="C290" s="67">
        <v>85821130368</v>
      </c>
      <c r="D290" s="10" t="s">
        <v>18</v>
      </c>
      <c r="E290" s="57">
        <v>3.16</v>
      </c>
      <c r="F290" s="11">
        <v>3238</v>
      </c>
      <c r="G290" s="4" t="s">
        <v>15</v>
      </c>
    </row>
    <row r="291" spans="1:7" x14ac:dyDescent="0.25">
      <c r="A291" s="74"/>
      <c r="B291" s="28" t="s">
        <v>406</v>
      </c>
      <c r="C291" s="13"/>
      <c r="D291" s="14"/>
      <c r="E291" s="56">
        <v>3.16</v>
      </c>
      <c r="F291" s="15"/>
      <c r="G291" s="16"/>
    </row>
    <row r="292" spans="1:7" x14ac:dyDescent="0.25">
      <c r="A292" s="75" t="s">
        <v>390</v>
      </c>
      <c r="B292" s="117" t="s">
        <v>71</v>
      </c>
      <c r="C292" s="67">
        <v>63073332379</v>
      </c>
      <c r="D292" s="10" t="s">
        <v>18</v>
      </c>
      <c r="E292" s="57">
        <v>3641.6</v>
      </c>
      <c r="F292" s="11">
        <v>3223</v>
      </c>
      <c r="G292" s="4" t="s">
        <v>9</v>
      </c>
    </row>
    <row r="293" spans="1:7" x14ac:dyDescent="0.25">
      <c r="A293" s="74"/>
      <c r="B293" s="28" t="s">
        <v>72</v>
      </c>
      <c r="C293" s="13"/>
      <c r="D293" s="13"/>
      <c r="E293" s="58">
        <v>3641.6</v>
      </c>
      <c r="F293" s="15"/>
      <c r="G293" s="16"/>
    </row>
    <row r="294" spans="1:7" x14ac:dyDescent="0.25">
      <c r="A294" s="75" t="s">
        <v>390</v>
      </c>
      <c r="B294" s="117" t="s">
        <v>403</v>
      </c>
      <c r="C294" s="67">
        <v>87311810356</v>
      </c>
      <c r="D294" s="10" t="s">
        <v>18</v>
      </c>
      <c r="E294" s="70">
        <v>151.79</v>
      </c>
      <c r="F294" s="11">
        <v>3231</v>
      </c>
      <c r="G294" s="4" t="s">
        <v>368</v>
      </c>
    </row>
    <row r="295" spans="1:7" x14ac:dyDescent="0.25">
      <c r="A295" s="74"/>
      <c r="B295" s="28" t="s">
        <v>404</v>
      </c>
      <c r="C295" s="21"/>
      <c r="D295" s="21"/>
      <c r="E295" s="56">
        <v>151.79</v>
      </c>
      <c r="F295" s="22"/>
      <c r="G295" s="23"/>
    </row>
    <row r="296" spans="1:7" x14ac:dyDescent="0.25">
      <c r="A296" s="75" t="s">
        <v>390</v>
      </c>
      <c r="B296" s="117" t="s">
        <v>324</v>
      </c>
      <c r="C296" s="67">
        <v>81793146560</v>
      </c>
      <c r="D296" s="10" t="s">
        <v>18</v>
      </c>
      <c r="E296" s="60">
        <v>13.28</v>
      </c>
      <c r="F296" s="3">
        <v>3231</v>
      </c>
      <c r="G296" s="4" t="s">
        <v>368</v>
      </c>
    </row>
    <row r="297" spans="1:7" x14ac:dyDescent="0.25">
      <c r="A297" s="74"/>
      <c r="B297" s="28" t="s">
        <v>325</v>
      </c>
      <c r="C297" s="21"/>
      <c r="D297" s="21"/>
      <c r="E297" s="61">
        <v>13.28</v>
      </c>
      <c r="F297" s="22"/>
      <c r="G297" s="23"/>
    </row>
    <row r="298" spans="1:7" x14ac:dyDescent="0.25">
      <c r="A298" s="75" t="s">
        <v>390</v>
      </c>
      <c r="B298" s="117" t="s">
        <v>267</v>
      </c>
      <c r="C298" s="67">
        <v>66859264899</v>
      </c>
      <c r="D298" s="10" t="s">
        <v>18</v>
      </c>
      <c r="E298" s="62">
        <v>122.1</v>
      </c>
      <c r="F298" s="6">
        <v>3211</v>
      </c>
      <c r="G298" s="4" t="s">
        <v>20</v>
      </c>
    </row>
    <row r="299" spans="1:7" x14ac:dyDescent="0.25">
      <c r="A299" s="74"/>
      <c r="B299" s="28" t="s">
        <v>268</v>
      </c>
      <c r="C299" s="29"/>
      <c r="D299" s="29"/>
      <c r="E299" s="61">
        <v>122.1</v>
      </c>
      <c r="F299" s="31"/>
      <c r="G299" s="32"/>
    </row>
    <row r="300" spans="1:7" x14ac:dyDescent="0.25">
      <c r="A300" s="75" t="s">
        <v>390</v>
      </c>
      <c r="B300" s="117" t="s">
        <v>369</v>
      </c>
      <c r="C300" s="67">
        <v>70926422788</v>
      </c>
      <c r="D300" s="92" t="s">
        <v>371</v>
      </c>
      <c r="E300" s="62">
        <v>2000</v>
      </c>
      <c r="F300" s="6">
        <v>3237</v>
      </c>
      <c r="G300" s="4" t="s">
        <v>30</v>
      </c>
    </row>
    <row r="301" spans="1:7" x14ac:dyDescent="0.25">
      <c r="A301" s="74"/>
      <c r="B301" s="28" t="s">
        <v>370</v>
      </c>
      <c r="C301" s="13"/>
      <c r="D301" s="13"/>
      <c r="E301" s="61">
        <v>2000</v>
      </c>
      <c r="F301" s="22"/>
      <c r="G301" s="23"/>
    </row>
    <row r="302" spans="1:7" x14ac:dyDescent="0.25">
      <c r="A302" s="75" t="s">
        <v>390</v>
      </c>
      <c r="B302" s="117" t="s">
        <v>39</v>
      </c>
      <c r="C302" s="67">
        <v>44537034108</v>
      </c>
      <c r="D302" s="33" t="s">
        <v>17</v>
      </c>
      <c r="E302" s="70">
        <v>2227.5</v>
      </c>
      <c r="F302" s="6">
        <v>3239</v>
      </c>
      <c r="G302" s="4" t="s">
        <v>16</v>
      </c>
    </row>
    <row r="303" spans="1:7" x14ac:dyDescent="0.25">
      <c r="A303" s="74"/>
      <c r="B303" s="28" t="s">
        <v>40</v>
      </c>
      <c r="C303" s="29"/>
      <c r="D303" s="30"/>
      <c r="E303" s="56">
        <v>2227.5</v>
      </c>
      <c r="F303" s="31"/>
      <c r="G303" s="32"/>
    </row>
    <row r="304" spans="1:7" x14ac:dyDescent="0.25">
      <c r="A304" s="75" t="s">
        <v>390</v>
      </c>
      <c r="B304" s="117" t="s">
        <v>114</v>
      </c>
      <c r="C304" s="127" t="s">
        <v>115</v>
      </c>
      <c r="D304" s="33" t="s">
        <v>17</v>
      </c>
      <c r="E304" s="62">
        <v>1238.8699999999999</v>
      </c>
      <c r="F304" s="6">
        <v>3221</v>
      </c>
      <c r="G304" s="4" t="s">
        <v>8</v>
      </c>
    </row>
    <row r="305" spans="1:7" x14ac:dyDescent="0.25">
      <c r="A305" s="74"/>
      <c r="B305" s="28" t="s">
        <v>116</v>
      </c>
      <c r="C305" s="29"/>
      <c r="D305" s="30"/>
      <c r="E305" s="56">
        <v>1238.8699999999999</v>
      </c>
      <c r="F305" s="31"/>
      <c r="G305" s="32"/>
    </row>
    <row r="306" spans="1:7" x14ac:dyDescent="0.25">
      <c r="A306" s="75" t="s">
        <v>390</v>
      </c>
      <c r="B306" s="117" t="s">
        <v>87</v>
      </c>
      <c r="C306" s="67">
        <v>44078172624</v>
      </c>
      <c r="D306" s="33" t="s">
        <v>17</v>
      </c>
      <c r="E306" s="70">
        <v>50.41</v>
      </c>
      <c r="F306" s="6">
        <v>3221</v>
      </c>
      <c r="G306" s="4" t="s">
        <v>8</v>
      </c>
    </row>
    <row r="307" spans="1:7" x14ac:dyDescent="0.25">
      <c r="A307" s="74"/>
      <c r="B307" s="28" t="s">
        <v>88</v>
      </c>
      <c r="C307" s="29"/>
      <c r="D307" s="30"/>
      <c r="E307" s="61">
        <v>50.41</v>
      </c>
      <c r="F307" s="31"/>
      <c r="G307" s="32"/>
    </row>
    <row r="308" spans="1:7" x14ac:dyDescent="0.25">
      <c r="A308" s="75" t="s">
        <v>390</v>
      </c>
      <c r="B308" s="117" t="s">
        <v>42</v>
      </c>
      <c r="C308" s="67">
        <v>11815662330</v>
      </c>
      <c r="D308" s="33" t="s">
        <v>17</v>
      </c>
      <c r="E308" s="62">
        <v>700</v>
      </c>
      <c r="F308" s="6">
        <v>3213</v>
      </c>
      <c r="G308" s="94" t="s">
        <v>179</v>
      </c>
    </row>
    <row r="309" spans="1:7" s="5" customFormat="1" x14ac:dyDescent="0.25">
      <c r="A309" s="75" t="s">
        <v>390</v>
      </c>
      <c r="B309" s="117" t="s">
        <v>42</v>
      </c>
      <c r="C309" s="67">
        <v>11815662330</v>
      </c>
      <c r="D309" s="33" t="s">
        <v>17</v>
      </c>
      <c r="E309" s="62">
        <v>481.25</v>
      </c>
      <c r="F309" s="6">
        <v>3238</v>
      </c>
      <c r="G309" s="94" t="s">
        <v>15</v>
      </c>
    </row>
    <row r="310" spans="1:7" x14ac:dyDescent="0.25">
      <c r="A310" s="74"/>
      <c r="B310" s="28" t="s">
        <v>43</v>
      </c>
      <c r="C310" s="29"/>
      <c r="D310" s="30"/>
      <c r="E310" s="61">
        <f>SUM(E308:E309)</f>
        <v>1181.25</v>
      </c>
      <c r="F310" s="31"/>
      <c r="G310" s="32"/>
    </row>
    <row r="311" spans="1:7" x14ac:dyDescent="0.25">
      <c r="A311" s="75" t="s">
        <v>390</v>
      </c>
      <c r="B311" s="117" t="s">
        <v>47</v>
      </c>
      <c r="C311" s="67">
        <v>97244287460</v>
      </c>
      <c r="D311" s="33" t="s">
        <v>17</v>
      </c>
      <c r="E311" s="60">
        <v>27.08</v>
      </c>
      <c r="F311" s="6">
        <v>3232</v>
      </c>
      <c r="G311" s="4" t="s">
        <v>12</v>
      </c>
    </row>
    <row r="312" spans="1:7" s="5" customFormat="1" x14ac:dyDescent="0.25">
      <c r="A312" s="75" t="s">
        <v>390</v>
      </c>
      <c r="B312" s="117" t="s">
        <v>47</v>
      </c>
      <c r="C312" s="67">
        <v>97244287460</v>
      </c>
      <c r="D312" s="33" t="s">
        <v>17</v>
      </c>
      <c r="E312" s="60">
        <v>265</v>
      </c>
      <c r="F312" s="6">
        <v>3235</v>
      </c>
      <c r="G312" s="4" t="s">
        <v>14</v>
      </c>
    </row>
    <row r="313" spans="1:7" x14ac:dyDescent="0.25">
      <c r="A313" s="74"/>
      <c r="B313" s="28" t="s">
        <v>48</v>
      </c>
      <c r="C313" s="29"/>
      <c r="D313" s="30"/>
      <c r="E313" s="61">
        <f>SUM(E311:E312)</f>
        <v>292.08</v>
      </c>
      <c r="F313" s="31"/>
      <c r="G313" s="32"/>
    </row>
    <row r="314" spans="1:7" x14ac:dyDescent="0.25">
      <c r="A314" s="75" t="s">
        <v>390</v>
      </c>
      <c r="B314" s="117" t="s">
        <v>372</v>
      </c>
      <c r="C314" s="67">
        <v>23216777675</v>
      </c>
      <c r="D314" s="33" t="s">
        <v>17</v>
      </c>
      <c r="E314" s="60">
        <v>412.5</v>
      </c>
      <c r="F314" s="6">
        <v>3232</v>
      </c>
      <c r="G314" s="4" t="s">
        <v>12</v>
      </c>
    </row>
    <row r="315" spans="1:7" x14ac:dyDescent="0.25">
      <c r="A315" s="74"/>
      <c r="B315" s="28" t="s">
        <v>373</v>
      </c>
      <c r="C315" s="29"/>
      <c r="D315" s="30"/>
      <c r="E315" s="61">
        <v>412.5</v>
      </c>
      <c r="F315" s="31"/>
      <c r="G315" s="32"/>
    </row>
    <row r="316" spans="1:7" x14ac:dyDescent="0.25">
      <c r="A316" s="75" t="s">
        <v>390</v>
      </c>
      <c r="B316" s="117" t="s">
        <v>374</v>
      </c>
      <c r="C316" s="67">
        <v>70010331476</v>
      </c>
      <c r="D316" s="10" t="s">
        <v>376</v>
      </c>
      <c r="E316" s="62">
        <v>500</v>
      </c>
      <c r="F316" s="6">
        <v>3225</v>
      </c>
      <c r="G316" s="4" t="s">
        <v>208</v>
      </c>
    </row>
    <row r="317" spans="1:7" x14ac:dyDescent="0.25">
      <c r="A317" s="74"/>
      <c r="B317" s="28" t="s">
        <v>375</v>
      </c>
      <c r="C317" s="29"/>
      <c r="D317" s="30"/>
      <c r="E317" s="61">
        <v>500</v>
      </c>
      <c r="F317" s="31"/>
      <c r="G317" s="32"/>
    </row>
    <row r="318" spans="1:7" x14ac:dyDescent="0.25">
      <c r="A318" s="75" t="s">
        <v>390</v>
      </c>
      <c r="B318" s="117" t="s">
        <v>377</v>
      </c>
      <c r="C318" s="67">
        <v>74111443692</v>
      </c>
      <c r="D318" s="10" t="s">
        <v>379</v>
      </c>
      <c r="E318" s="62">
        <v>250</v>
      </c>
      <c r="F318" s="6">
        <v>3213</v>
      </c>
      <c r="G318" s="4" t="s">
        <v>179</v>
      </c>
    </row>
    <row r="319" spans="1:7" x14ac:dyDescent="0.25">
      <c r="A319" s="74"/>
      <c r="B319" s="28" t="s">
        <v>378</v>
      </c>
      <c r="C319" s="21"/>
      <c r="D319" s="13"/>
      <c r="E319" s="61">
        <v>250</v>
      </c>
      <c r="F319" s="22"/>
      <c r="G319" s="23"/>
    </row>
    <row r="320" spans="1:7" x14ac:dyDescent="0.25">
      <c r="A320" s="75" t="s">
        <v>390</v>
      </c>
      <c r="B320" s="117" t="s">
        <v>53</v>
      </c>
      <c r="C320" s="67">
        <v>50467974870</v>
      </c>
      <c r="D320" s="10" t="s">
        <v>54</v>
      </c>
      <c r="E320" s="60">
        <v>1898.97</v>
      </c>
      <c r="F320" s="6">
        <v>3221</v>
      </c>
      <c r="G320" s="4" t="s">
        <v>8</v>
      </c>
    </row>
    <row r="321" spans="1:7" x14ac:dyDescent="0.25">
      <c r="A321" s="74"/>
      <c r="B321" s="28" t="s">
        <v>55</v>
      </c>
      <c r="C321" s="21"/>
      <c r="D321" s="13"/>
      <c r="E321" s="61">
        <v>1898.97</v>
      </c>
      <c r="F321" s="22"/>
      <c r="G321" s="23"/>
    </row>
    <row r="322" spans="1:7" x14ac:dyDescent="0.25">
      <c r="A322" s="75" t="s">
        <v>390</v>
      </c>
      <c r="B322" s="117" t="s">
        <v>380</v>
      </c>
      <c r="C322" s="67">
        <v>90789004458</v>
      </c>
      <c r="D322" s="10" t="s">
        <v>18</v>
      </c>
      <c r="E322" s="62">
        <v>3282</v>
      </c>
      <c r="F322" s="6">
        <v>3211</v>
      </c>
      <c r="G322" s="4" t="s">
        <v>20</v>
      </c>
    </row>
    <row r="323" spans="1:7" x14ac:dyDescent="0.25">
      <c r="A323" s="74"/>
      <c r="B323" s="28" t="s">
        <v>380</v>
      </c>
      <c r="C323" s="29"/>
      <c r="D323" s="30"/>
      <c r="E323" s="61">
        <v>3282</v>
      </c>
      <c r="F323" s="31"/>
      <c r="G323" s="32"/>
    </row>
    <row r="324" spans="1:7" x14ac:dyDescent="0.25">
      <c r="A324" s="75" t="s">
        <v>390</v>
      </c>
      <c r="B324" s="117" t="s">
        <v>381</v>
      </c>
      <c r="C324" s="127" t="s">
        <v>383</v>
      </c>
      <c r="D324" s="33" t="s">
        <v>17</v>
      </c>
      <c r="E324" s="62">
        <v>331.85</v>
      </c>
      <c r="F324" s="6">
        <v>3224</v>
      </c>
      <c r="G324" s="4" t="s">
        <v>10</v>
      </c>
    </row>
    <row r="325" spans="1:7" x14ac:dyDescent="0.25">
      <c r="A325" s="74"/>
      <c r="B325" s="28" t="s">
        <v>382</v>
      </c>
      <c r="C325" s="29"/>
      <c r="D325" s="30"/>
      <c r="E325" s="61">
        <v>331.85</v>
      </c>
      <c r="F325" s="31"/>
      <c r="G325" s="32"/>
    </row>
    <row r="326" spans="1:7" x14ac:dyDescent="0.25">
      <c r="A326" s="75" t="s">
        <v>390</v>
      </c>
      <c r="B326" s="117" t="s">
        <v>177</v>
      </c>
      <c r="C326" s="67" t="s">
        <v>175</v>
      </c>
      <c r="D326" s="45" t="s">
        <v>176</v>
      </c>
      <c r="E326" s="60">
        <v>2487.6799999999998</v>
      </c>
      <c r="F326" s="46">
        <v>3213</v>
      </c>
      <c r="G326" s="104" t="s">
        <v>179</v>
      </c>
    </row>
    <row r="327" spans="1:7" x14ac:dyDescent="0.25">
      <c r="A327" s="74"/>
      <c r="B327" s="28" t="s">
        <v>384</v>
      </c>
      <c r="C327" s="29"/>
      <c r="D327" s="30"/>
      <c r="E327" s="61">
        <v>2487.6799999999998</v>
      </c>
      <c r="F327" s="31"/>
      <c r="G327" s="32"/>
    </row>
    <row r="328" spans="1:7" x14ac:dyDescent="0.25">
      <c r="A328" s="75" t="s">
        <v>390</v>
      </c>
      <c r="B328" s="117" t="s">
        <v>385</v>
      </c>
      <c r="C328" s="67">
        <v>78496944275</v>
      </c>
      <c r="D328" s="10" t="s">
        <v>29</v>
      </c>
      <c r="E328" s="60">
        <v>159.27000000000001</v>
      </c>
      <c r="F328" s="6">
        <v>3236</v>
      </c>
      <c r="G328" s="4" t="s">
        <v>127</v>
      </c>
    </row>
    <row r="329" spans="1:7" x14ac:dyDescent="0.25">
      <c r="A329" s="74"/>
      <c r="B329" s="28" t="s">
        <v>386</v>
      </c>
      <c r="C329" s="29"/>
      <c r="D329" s="30"/>
      <c r="E329" s="61">
        <v>159.27000000000001</v>
      </c>
      <c r="F329" s="31"/>
      <c r="G329" s="32"/>
    </row>
    <row r="330" spans="1:7" x14ac:dyDescent="0.25">
      <c r="A330" s="75" t="s">
        <v>390</v>
      </c>
      <c r="B330" s="117" t="s">
        <v>402</v>
      </c>
      <c r="C330" s="67">
        <v>97009579940</v>
      </c>
      <c r="D330" s="10" t="s">
        <v>388</v>
      </c>
      <c r="E330" s="60">
        <v>1623.75</v>
      </c>
      <c r="F330" s="6">
        <v>3232</v>
      </c>
      <c r="G330" s="4" t="s">
        <v>12</v>
      </c>
    </row>
    <row r="331" spans="1:7" x14ac:dyDescent="0.25">
      <c r="A331" s="74"/>
      <c r="B331" s="28" t="s">
        <v>387</v>
      </c>
      <c r="C331" s="29"/>
      <c r="D331" s="30"/>
      <c r="E331" s="61">
        <v>1623.75</v>
      </c>
      <c r="F331" s="31"/>
      <c r="G331" s="32"/>
    </row>
    <row r="332" spans="1:7" s="5" customFormat="1" x14ac:dyDescent="0.25">
      <c r="A332" s="75" t="s">
        <v>390</v>
      </c>
      <c r="B332" s="44" t="s">
        <v>196</v>
      </c>
      <c r="C332" s="67">
        <v>52508873833</v>
      </c>
      <c r="D332" s="45" t="s">
        <v>17</v>
      </c>
      <c r="E332" s="64">
        <v>198.39</v>
      </c>
      <c r="F332" s="46">
        <v>3431</v>
      </c>
      <c r="G332" s="12" t="s">
        <v>197</v>
      </c>
    </row>
    <row r="333" spans="1:7" s="5" customFormat="1" x14ac:dyDescent="0.25">
      <c r="A333" s="112"/>
      <c r="B333" s="41" t="s">
        <v>198</v>
      </c>
      <c r="C333" s="84"/>
      <c r="D333" s="42"/>
      <c r="E333" s="65">
        <f>E332</f>
        <v>198.39</v>
      </c>
      <c r="F333" s="43"/>
      <c r="G333" s="52"/>
    </row>
    <row r="334" spans="1:7" s="5" customFormat="1" x14ac:dyDescent="0.25">
      <c r="A334" s="75" t="s">
        <v>390</v>
      </c>
      <c r="B334" s="44" t="s">
        <v>407</v>
      </c>
      <c r="C334" s="67" t="s">
        <v>409</v>
      </c>
      <c r="D334" s="45" t="s">
        <v>34</v>
      </c>
      <c r="E334" s="64">
        <v>639.44000000000005</v>
      </c>
      <c r="F334" s="46">
        <v>3211</v>
      </c>
      <c r="G334" s="12" t="s">
        <v>20</v>
      </c>
    </row>
    <row r="335" spans="1:7" s="5" customFormat="1" ht="15" customHeight="1" x14ac:dyDescent="0.25">
      <c r="A335" s="112"/>
      <c r="B335" s="41" t="s">
        <v>408</v>
      </c>
      <c r="C335" s="84"/>
      <c r="D335" s="42"/>
      <c r="E335" s="65">
        <f>E334</f>
        <v>639.44000000000005</v>
      </c>
      <c r="F335" s="43"/>
      <c r="G335" s="52"/>
    </row>
    <row r="336" spans="1:7" s="5" customFormat="1" ht="15" customHeight="1" x14ac:dyDescent="0.25">
      <c r="A336" s="75" t="s">
        <v>390</v>
      </c>
      <c r="B336" s="44" t="s">
        <v>410</v>
      </c>
      <c r="C336" s="127" t="s">
        <v>411</v>
      </c>
      <c r="D336" s="45" t="s">
        <v>376</v>
      </c>
      <c r="E336" s="64">
        <v>1625</v>
      </c>
      <c r="F336" s="46">
        <v>3232</v>
      </c>
      <c r="G336" s="12" t="s">
        <v>12</v>
      </c>
    </row>
    <row r="337" spans="1:7" s="5" customFormat="1" ht="15" customHeight="1" x14ac:dyDescent="0.25">
      <c r="A337" s="112"/>
      <c r="B337" s="41" t="s">
        <v>412</v>
      </c>
      <c r="C337" s="84"/>
      <c r="D337" s="42"/>
      <c r="E337" s="65">
        <f>E336</f>
        <v>1625</v>
      </c>
      <c r="F337" s="43"/>
      <c r="G337" s="52"/>
    </row>
    <row r="338" spans="1:7" s="5" customFormat="1" ht="15" customHeight="1" x14ac:dyDescent="0.25">
      <c r="A338" s="75" t="s">
        <v>390</v>
      </c>
      <c r="B338" s="44" t="s">
        <v>413</v>
      </c>
      <c r="C338" s="67">
        <v>37580917247</v>
      </c>
      <c r="D338" s="45" t="s">
        <v>17</v>
      </c>
      <c r="E338" s="64">
        <v>2237.5</v>
      </c>
      <c r="F338" s="46">
        <v>4212</v>
      </c>
      <c r="G338" s="12" t="s">
        <v>415</v>
      </c>
    </row>
    <row r="339" spans="1:7" s="5" customFormat="1" ht="15" customHeight="1" x14ac:dyDescent="0.25">
      <c r="A339" s="112"/>
      <c r="B339" s="41" t="s">
        <v>414</v>
      </c>
      <c r="C339" s="84"/>
      <c r="D339" s="42"/>
      <c r="E339" s="65">
        <f>E338</f>
        <v>2237.5</v>
      </c>
      <c r="F339" s="43"/>
      <c r="G339" s="52"/>
    </row>
    <row r="340" spans="1:7" s="5" customFormat="1" ht="15" customHeight="1" x14ac:dyDescent="0.25">
      <c r="A340" s="75" t="s">
        <v>390</v>
      </c>
      <c r="B340" s="44" t="s">
        <v>124</v>
      </c>
      <c r="C340" s="67">
        <v>64546066176</v>
      </c>
      <c r="D340" s="45" t="s">
        <v>18</v>
      </c>
      <c r="E340" s="64">
        <v>170</v>
      </c>
      <c r="F340" s="46">
        <v>3233</v>
      </c>
      <c r="G340" s="12" t="s">
        <v>122</v>
      </c>
    </row>
    <row r="341" spans="1:7" s="5" customFormat="1" ht="15" customHeight="1" x14ac:dyDescent="0.25">
      <c r="A341" s="112"/>
      <c r="B341" s="41" t="s">
        <v>125</v>
      </c>
      <c r="C341" s="84"/>
      <c r="D341" s="42"/>
      <c r="E341" s="65">
        <f>E340</f>
        <v>170</v>
      </c>
      <c r="F341" s="43"/>
      <c r="G341" s="52"/>
    </row>
    <row r="342" spans="1:7" s="5" customFormat="1" ht="15" customHeight="1" x14ac:dyDescent="0.25">
      <c r="A342" s="75" t="s">
        <v>390</v>
      </c>
      <c r="B342" s="44" t="s">
        <v>56</v>
      </c>
      <c r="C342" s="67">
        <v>14740285506</v>
      </c>
      <c r="D342" s="45" t="s">
        <v>17</v>
      </c>
      <c r="E342" s="64">
        <v>4033.34</v>
      </c>
      <c r="F342" s="46">
        <v>3232</v>
      </c>
      <c r="G342" s="4" t="s">
        <v>12</v>
      </c>
    </row>
    <row r="343" spans="1:7" s="5" customFormat="1" ht="15" customHeight="1" x14ac:dyDescent="0.25">
      <c r="A343" s="112"/>
      <c r="B343" s="41" t="s">
        <v>57</v>
      </c>
      <c r="C343" s="84"/>
      <c r="D343" s="42"/>
      <c r="E343" s="65">
        <f>E342</f>
        <v>4033.34</v>
      </c>
      <c r="F343" s="43"/>
      <c r="G343" s="52"/>
    </row>
    <row r="344" spans="1:7" s="5" customFormat="1" ht="15" customHeight="1" x14ac:dyDescent="0.25">
      <c r="A344" s="75" t="s">
        <v>390</v>
      </c>
      <c r="B344" s="44" t="s">
        <v>58</v>
      </c>
      <c r="C344" s="67">
        <v>60845511600</v>
      </c>
      <c r="D344" s="45" t="s">
        <v>17</v>
      </c>
      <c r="E344" s="64">
        <v>736.6</v>
      </c>
      <c r="F344" s="46">
        <v>3239</v>
      </c>
      <c r="G344" s="4" t="s">
        <v>16</v>
      </c>
    </row>
    <row r="345" spans="1:7" s="5" customFormat="1" ht="15" customHeight="1" x14ac:dyDescent="0.25">
      <c r="A345" s="112"/>
      <c r="B345" s="41" t="s">
        <v>59</v>
      </c>
      <c r="C345" s="84"/>
      <c r="D345" s="42"/>
      <c r="E345" s="65">
        <f>E344</f>
        <v>736.6</v>
      </c>
      <c r="F345" s="43"/>
      <c r="G345" s="52"/>
    </row>
    <row r="346" spans="1:7" s="5" customFormat="1" ht="15" customHeight="1" x14ac:dyDescent="0.25">
      <c r="A346" s="75" t="s">
        <v>390</v>
      </c>
      <c r="B346" s="44" t="s">
        <v>44</v>
      </c>
      <c r="C346" s="67">
        <v>73118313420</v>
      </c>
      <c r="D346" s="45" t="s">
        <v>17</v>
      </c>
      <c r="E346" s="64">
        <v>662.5</v>
      </c>
      <c r="F346" s="46">
        <v>3237</v>
      </c>
      <c r="G346" s="12" t="s">
        <v>30</v>
      </c>
    </row>
    <row r="347" spans="1:7" s="5" customFormat="1" ht="15" customHeight="1" x14ac:dyDescent="0.25">
      <c r="A347" s="112"/>
      <c r="B347" s="41" t="s">
        <v>91</v>
      </c>
      <c r="C347" s="84"/>
      <c r="D347" s="42"/>
      <c r="E347" s="65">
        <f>E346</f>
        <v>662.5</v>
      </c>
      <c r="F347" s="43"/>
      <c r="G347" s="52"/>
    </row>
    <row r="348" spans="1:7" s="5" customFormat="1" ht="15" customHeight="1" x14ac:dyDescent="0.25">
      <c r="A348" s="75" t="s">
        <v>390</v>
      </c>
      <c r="B348" s="44" t="s">
        <v>416</v>
      </c>
      <c r="C348" s="67">
        <v>29507221619</v>
      </c>
      <c r="D348" s="45" t="s">
        <v>18</v>
      </c>
      <c r="E348" s="64">
        <v>237.5</v>
      </c>
      <c r="F348" s="46">
        <v>3232</v>
      </c>
      <c r="G348" s="4" t="s">
        <v>12</v>
      </c>
    </row>
    <row r="349" spans="1:7" s="5" customFormat="1" ht="15" customHeight="1" x14ac:dyDescent="0.25">
      <c r="A349" s="112"/>
      <c r="B349" s="41" t="s">
        <v>417</v>
      </c>
      <c r="C349" s="84"/>
      <c r="D349" s="42"/>
      <c r="E349" s="65">
        <f>E348</f>
        <v>237.5</v>
      </c>
      <c r="F349" s="43"/>
      <c r="G349" s="52"/>
    </row>
    <row r="350" spans="1:7" s="5" customFormat="1" ht="15" customHeight="1" x14ac:dyDescent="0.25">
      <c r="A350" s="75" t="s">
        <v>390</v>
      </c>
      <c r="B350" s="44" t="s">
        <v>66</v>
      </c>
      <c r="C350" s="67">
        <v>76120956111</v>
      </c>
      <c r="D350" s="45" t="s">
        <v>17</v>
      </c>
      <c r="E350" s="64">
        <v>200</v>
      </c>
      <c r="F350" s="46">
        <v>3232</v>
      </c>
      <c r="G350" s="4" t="s">
        <v>12</v>
      </c>
    </row>
    <row r="351" spans="1:7" s="5" customFormat="1" ht="15" customHeight="1" x14ac:dyDescent="0.25">
      <c r="A351" s="112"/>
      <c r="B351" s="41" t="s">
        <v>67</v>
      </c>
      <c r="C351" s="84"/>
      <c r="D351" s="42"/>
      <c r="E351" s="65">
        <f>E350</f>
        <v>200</v>
      </c>
      <c r="F351" s="43"/>
      <c r="G351" s="52"/>
    </row>
    <row r="352" spans="1:7" s="5" customFormat="1" x14ac:dyDescent="0.25">
      <c r="A352" s="75" t="s">
        <v>390</v>
      </c>
      <c r="B352" s="44" t="s">
        <v>418</v>
      </c>
      <c r="C352" s="67">
        <v>93273914480</v>
      </c>
      <c r="D352" s="45" t="s">
        <v>17</v>
      </c>
      <c r="E352" s="64">
        <v>244.43</v>
      </c>
      <c r="F352" s="46">
        <v>4241</v>
      </c>
      <c r="G352" s="12" t="s">
        <v>150</v>
      </c>
    </row>
    <row r="353" spans="1:7" s="5" customFormat="1" x14ac:dyDescent="0.25">
      <c r="A353" s="112"/>
      <c r="B353" s="41" t="s">
        <v>419</v>
      </c>
      <c r="C353" s="84"/>
      <c r="D353" s="42"/>
      <c r="E353" s="65">
        <f>E352</f>
        <v>244.43</v>
      </c>
      <c r="F353" s="43"/>
      <c r="G353" s="52"/>
    </row>
    <row r="354" spans="1:7" s="5" customFormat="1" x14ac:dyDescent="0.25">
      <c r="A354" s="75" t="s">
        <v>390</v>
      </c>
      <c r="B354" s="44" t="s">
        <v>420</v>
      </c>
      <c r="C354" s="67">
        <v>28825788085</v>
      </c>
      <c r="D354" s="45" t="s">
        <v>422</v>
      </c>
      <c r="E354" s="64">
        <v>2581.88</v>
      </c>
      <c r="F354" s="46">
        <v>4221</v>
      </c>
      <c r="G354" s="12" t="s">
        <v>423</v>
      </c>
    </row>
    <row r="355" spans="1:7" s="5" customFormat="1" x14ac:dyDescent="0.25">
      <c r="A355" s="112"/>
      <c r="B355" s="41" t="s">
        <v>421</v>
      </c>
      <c r="C355" s="84"/>
      <c r="D355" s="42"/>
      <c r="E355" s="65">
        <f>E354</f>
        <v>2581.88</v>
      </c>
      <c r="F355" s="43"/>
      <c r="G355" s="52"/>
    </row>
    <row r="356" spans="1:7" s="5" customFormat="1" x14ac:dyDescent="0.25">
      <c r="A356" s="75" t="s">
        <v>390</v>
      </c>
      <c r="B356" s="44" t="s">
        <v>424</v>
      </c>
      <c r="C356" s="67">
        <v>34016189309</v>
      </c>
      <c r="D356" s="45" t="s">
        <v>18</v>
      </c>
      <c r="E356" s="64">
        <v>110</v>
      </c>
      <c r="F356" s="46">
        <v>3213</v>
      </c>
      <c r="G356" s="12" t="s">
        <v>179</v>
      </c>
    </row>
    <row r="357" spans="1:7" s="5" customFormat="1" x14ac:dyDescent="0.25">
      <c r="A357" s="132"/>
      <c r="B357" s="114" t="s">
        <v>425</v>
      </c>
      <c r="C357" s="84"/>
      <c r="D357" s="42"/>
      <c r="E357" s="65">
        <f>E356</f>
        <v>110</v>
      </c>
      <c r="F357" s="43"/>
      <c r="G357" s="52"/>
    </row>
    <row r="358" spans="1:7" s="5" customFormat="1" x14ac:dyDescent="0.25">
      <c r="A358" s="75" t="s">
        <v>390</v>
      </c>
      <c r="B358" s="131" t="s">
        <v>426</v>
      </c>
      <c r="C358" s="33">
        <v>25975412650</v>
      </c>
      <c r="D358" s="35" t="s">
        <v>17</v>
      </c>
      <c r="E358" s="60">
        <v>107.87</v>
      </c>
      <c r="F358" s="129">
        <v>3293</v>
      </c>
      <c r="G358" s="130" t="s">
        <v>135</v>
      </c>
    </row>
    <row r="359" spans="1:7" s="5" customFormat="1" x14ac:dyDescent="0.25">
      <c r="A359" s="75" t="s">
        <v>390</v>
      </c>
      <c r="B359" s="131" t="s">
        <v>426</v>
      </c>
      <c r="C359" s="33">
        <v>25975412650</v>
      </c>
      <c r="D359" s="35" t="s">
        <v>17</v>
      </c>
      <c r="E359" s="60">
        <v>106.17</v>
      </c>
      <c r="F359" s="129">
        <v>3811</v>
      </c>
      <c r="G359" s="130" t="s">
        <v>428</v>
      </c>
    </row>
    <row r="360" spans="1:7" s="5" customFormat="1" x14ac:dyDescent="0.25">
      <c r="A360" s="74"/>
      <c r="B360" s="108" t="s">
        <v>427</v>
      </c>
      <c r="C360" s="71"/>
      <c r="D360" s="30"/>
      <c r="E360" s="61">
        <f>E358+E359</f>
        <v>214.04000000000002</v>
      </c>
      <c r="F360" s="29"/>
      <c r="G360" s="32"/>
    </row>
    <row r="361" spans="1:7" s="5" customFormat="1" x14ac:dyDescent="0.25">
      <c r="A361" s="75" t="s">
        <v>390</v>
      </c>
      <c r="B361" s="113" t="s">
        <v>429</v>
      </c>
      <c r="C361" s="67" t="s">
        <v>431</v>
      </c>
      <c r="D361" s="45" t="s">
        <v>17</v>
      </c>
      <c r="E361" s="64">
        <v>27.87</v>
      </c>
      <c r="F361" s="46">
        <v>3239</v>
      </c>
      <c r="G361" s="12" t="s">
        <v>16</v>
      </c>
    </row>
    <row r="362" spans="1:7" s="5" customFormat="1" x14ac:dyDescent="0.25">
      <c r="A362" s="112"/>
      <c r="B362" s="41" t="s">
        <v>430</v>
      </c>
      <c r="C362" s="84"/>
      <c r="D362" s="42"/>
      <c r="E362" s="65">
        <f>E361</f>
        <v>27.87</v>
      </c>
      <c r="F362" s="43"/>
      <c r="G362" s="52"/>
    </row>
    <row r="363" spans="1:7" s="5" customFormat="1" x14ac:dyDescent="0.25">
      <c r="A363" s="75" t="s">
        <v>390</v>
      </c>
      <c r="B363" s="44" t="s">
        <v>89</v>
      </c>
      <c r="C363" s="67">
        <v>12492147815</v>
      </c>
      <c r="D363" s="45" t="s">
        <v>17</v>
      </c>
      <c r="E363" s="64">
        <v>132.1</v>
      </c>
      <c r="F363" s="46">
        <v>3235</v>
      </c>
      <c r="G363" s="12" t="s">
        <v>14</v>
      </c>
    </row>
    <row r="364" spans="1:7" s="5" customFormat="1" x14ac:dyDescent="0.25">
      <c r="A364" s="112"/>
      <c r="B364" s="41" t="s">
        <v>90</v>
      </c>
      <c r="C364" s="84"/>
      <c r="D364" s="42"/>
      <c r="E364" s="65">
        <f>E363</f>
        <v>132.1</v>
      </c>
      <c r="F364" s="43"/>
      <c r="G364" s="52"/>
    </row>
    <row r="365" spans="1:7" s="5" customFormat="1" x14ac:dyDescent="0.25">
      <c r="A365" s="75" t="s">
        <v>390</v>
      </c>
      <c r="B365" s="44" t="s">
        <v>432</v>
      </c>
      <c r="C365" s="67">
        <v>70678991482</v>
      </c>
      <c r="D365" s="45" t="s">
        <v>434</v>
      </c>
      <c r="E365" s="64">
        <v>120</v>
      </c>
      <c r="F365" s="46">
        <v>3239</v>
      </c>
      <c r="G365" s="12" t="s">
        <v>16</v>
      </c>
    </row>
    <row r="366" spans="1:7" s="5" customFormat="1" x14ac:dyDescent="0.25">
      <c r="A366" s="112"/>
      <c r="B366" s="41" t="s">
        <v>433</v>
      </c>
      <c r="C366" s="84"/>
      <c r="D366" s="42"/>
      <c r="E366" s="65">
        <f>E365</f>
        <v>120</v>
      </c>
      <c r="F366" s="43"/>
      <c r="G366" s="52"/>
    </row>
    <row r="367" spans="1:7" s="5" customFormat="1" x14ac:dyDescent="0.25">
      <c r="A367" s="75" t="s">
        <v>390</v>
      </c>
      <c r="B367" s="44" t="s">
        <v>86</v>
      </c>
      <c r="C367" s="67">
        <v>70133616033</v>
      </c>
      <c r="D367" s="45" t="s">
        <v>18</v>
      </c>
      <c r="E367" s="64">
        <v>169.87</v>
      </c>
      <c r="F367" s="46">
        <v>3231</v>
      </c>
      <c r="G367" s="12" t="s">
        <v>368</v>
      </c>
    </row>
    <row r="368" spans="1:7" s="5" customFormat="1" x14ac:dyDescent="0.25">
      <c r="A368" s="112"/>
      <c r="B368" s="41" t="s">
        <v>266</v>
      </c>
      <c r="C368" s="84"/>
      <c r="D368" s="42"/>
      <c r="E368" s="65">
        <f>E367</f>
        <v>169.87</v>
      </c>
      <c r="F368" s="43"/>
      <c r="G368" s="52"/>
    </row>
    <row r="369" spans="1:7" s="5" customFormat="1" x14ac:dyDescent="0.25">
      <c r="A369" s="75" t="s">
        <v>390</v>
      </c>
      <c r="B369" s="44" t="s">
        <v>435</v>
      </c>
      <c r="C369" s="67">
        <v>48071795351</v>
      </c>
      <c r="D369" s="45" t="s">
        <v>17</v>
      </c>
      <c r="E369" s="64">
        <v>527.04</v>
      </c>
      <c r="F369" s="46">
        <v>3225</v>
      </c>
      <c r="G369" s="12" t="s">
        <v>208</v>
      </c>
    </row>
    <row r="370" spans="1:7" s="5" customFormat="1" x14ac:dyDescent="0.25">
      <c r="A370" s="112"/>
      <c r="B370" s="41" t="s">
        <v>436</v>
      </c>
      <c r="C370" s="84"/>
      <c r="D370" s="42"/>
      <c r="E370" s="65">
        <f>E369</f>
        <v>527.04</v>
      </c>
      <c r="F370" s="43"/>
      <c r="G370" s="52"/>
    </row>
    <row r="371" spans="1:7" s="5" customFormat="1" x14ac:dyDescent="0.25">
      <c r="A371" s="75" t="s">
        <v>390</v>
      </c>
      <c r="B371" s="44" t="s">
        <v>159</v>
      </c>
      <c r="C371" s="67">
        <v>28212527269</v>
      </c>
      <c r="D371" s="45" t="s">
        <v>17</v>
      </c>
      <c r="E371" s="64">
        <v>100.86</v>
      </c>
      <c r="F371" s="46">
        <v>3224</v>
      </c>
      <c r="G371" s="12" t="s">
        <v>10</v>
      </c>
    </row>
    <row r="372" spans="1:7" s="5" customFormat="1" x14ac:dyDescent="0.25">
      <c r="A372" s="112"/>
      <c r="B372" s="133" t="s">
        <v>160</v>
      </c>
      <c r="C372" s="84"/>
      <c r="D372" s="42"/>
      <c r="E372" s="65">
        <f>E371</f>
        <v>100.86</v>
      </c>
      <c r="F372" s="43"/>
      <c r="G372" s="52"/>
    </row>
    <row r="373" spans="1:7" s="5" customFormat="1" x14ac:dyDescent="0.25">
      <c r="A373" s="75" t="s">
        <v>390</v>
      </c>
      <c r="B373" s="113" t="s">
        <v>437</v>
      </c>
      <c r="C373" s="67">
        <v>74706732819</v>
      </c>
      <c r="D373" s="45" t="s">
        <v>17</v>
      </c>
      <c r="E373" s="64">
        <v>85.5</v>
      </c>
      <c r="F373" s="46">
        <v>3293</v>
      </c>
      <c r="G373" s="12" t="s">
        <v>135</v>
      </c>
    </row>
    <row r="374" spans="1:7" s="5" customFormat="1" x14ac:dyDescent="0.25">
      <c r="A374" s="74"/>
      <c r="B374" s="108" t="s">
        <v>438</v>
      </c>
      <c r="C374" s="71"/>
      <c r="D374" s="30"/>
      <c r="E374" s="61">
        <f>E373</f>
        <v>85.5</v>
      </c>
      <c r="F374" s="29"/>
      <c r="G374" s="32"/>
    </row>
    <row r="375" spans="1:7" s="5" customFormat="1" x14ac:dyDescent="0.25">
      <c r="A375" s="75" t="s">
        <v>390</v>
      </c>
      <c r="B375" s="107" t="s">
        <v>75</v>
      </c>
      <c r="C375" s="24">
        <v>29845096215</v>
      </c>
      <c r="D375" s="45" t="s">
        <v>17</v>
      </c>
      <c r="E375" s="3">
        <v>195.18</v>
      </c>
      <c r="F375" s="3">
        <v>3234</v>
      </c>
      <c r="G375" s="6" t="s">
        <v>13</v>
      </c>
    </row>
    <row r="376" spans="1:7" s="5" customFormat="1" ht="15" customHeight="1" x14ac:dyDescent="0.25">
      <c r="A376" s="74"/>
      <c r="B376" s="108" t="s">
        <v>45</v>
      </c>
      <c r="C376" s="71"/>
      <c r="D376" s="30"/>
      <c r="E376" s="61">
        <f>E375</f>
        <v>195.18</v>
      </c>
      <c r="F376" s="29"/>
      <c r="G376" s="32"/>
    </row>
    <row r="377" spans="1:7" s="5" customFormat="1" ht="15" customHeight="1" x14ac:dyDescent="0.25">
      <c r="A377" s="75" t="s">
        <v>390</v>
      </c>
      <c r="B377" s="107" t="s">
        <v>439</v>
      </c>
      <c r="C377" s="24">
        <v>89267095721</v>
      </c>
      <c r="D377" s="35" t="s">
        <v>17</v>
      </c>
      <c r="E377" s="3">
        <f>13.88+14.25</f>
        <v>28.130000000000003</v>
      </c>
      <c r="F377" s="3">
        <v>3299</v>
      </c>
      <c r="G377" s="4" t="s">
        <v>52</v>
      </c>
    </row>
    <row r="378" spans="1:7" s="5" customFormat="1" ht="15" customHeight="1" x14ac:dyDescent="0.25">
      <c r="A378" s="74"/>
      <c r="B378" s="108" t="s">
        <v>443</v>
      </c>
      <c r="C378" s="71"/>
      <c r="D378" s="30"/>
      <c r="E378" s="61">
        <f>E377</f>
        <v>28.130000000000003</v>
      </c>
      <c r="F378" s="29"/>
      <c r="G378" s="32"/>
    </row>
    <row r="379" spans="1:7" s="5" customFormat="1" ht="15" customHeight="1" x14ac:dyDescent="0.25">
      <c r="A379" s="75" t="s">
        <v>390</v>
      </c>
      <c r="B379" s="107" t="s">
        <v>440</v>
      </c>
      <c r="C379" s="135" t="s">
        <v>447</v>
      </c>
      <c r="D379" s="35" t="s">
        <v>17</v>
      </c>
      <c r="E379" s="3">
        <v>5.98</v>
      </c>
      <c r="F379" s="3">
        <v>3293</v>
      </c>
      <c r="G379" s="130" t="s">
        <v>135</v>
      </c>
    </row>
    <row r="380" spans="1:7" s="5" customFormat="1" ht="15" customHeight="1" x14ac:dyDescent="0.25">
      <c r="A380" s="74"/>
      <c r="B380" s="108" t="s">
        <v>444</v>
      </c>
      <c r="C380" s="71"/>
      <c r="D380" s="30"/>
      <c r="E380" s="61">
        <f>E379</f>
        <v>5.98</v>
      </c>
      <c r="F380" s="29"/>
      <c r="G380" s="32"/>
    </row>
    <row r="381" spans="1:7" s="5" customFormat="1" ht="15" customHeight="1" x14ac:dyDescent="0.25">
      <c r="A381" s="75" t="s">
        <v>390</v>
      </c>
      <c r="B381" s="107" t="s">
        <v>172</v>
      </c>
      <c r="C381" s="67">
        <v>72131920432</v>
      </c>
      <c r="D381" s="45" t="s">
        <v>18</v>
      </c>
      <c r="E381" s="134">
        <v>54.1</v>
      </c>
      <c r="F381" s="3">
        <v>3293</v>
      </c>
      <c r="G381" s="130" t="s">
        <v>135</v>
      </c>
    </row>
    <row r="382" spans="1:7" s="5" customFormat="1" ht="15" customHeight="1" x14ac:dyDescent="0.25">
      <c r="A382" s="74"/>
      <c r="B382" s="108" t="s">
        <v>173</v>
      </c>
      <c r="C382" s="71"/>
      <c r="D382" s="30"/>
      <c r="E382" s="61">
        <f>E381</f>
        <v>54.1</v>
      </c>
      <c r="F382" s="29"/>
      <c r="G382" s="32"/>
    </row>
    <row r="383" spans="1:7" s="5" customFormat="1" ht="15" customHeight="1" x14ac:dyDescent="0.25">
      <c r="A383" s="75" t="s">
        <v>390</v>
      </c>
      <c r="B383" s="107" t="s">
        <v>441</v>
      </c>
      <c r="C383" s="24" t="s">
        <v>169</v>
      </c>
      <c r="D383" s="35" t="s">
        <v>449</v>
      </c>
      <c r="E383" s="134">
        <v>400</v>
      </c>
      <c r="F383" s="3">
        <v>3213</v>
      </c>
      <c r="G383" s="104" t="s">
        <v>179</v>
      </c>
    </row>
    <row r="384" spans="1:7" s="5" customFormat="1" ht="15" customHeight="1" x14ac:dyDescent="0.25">
      <c r="A384" s="74"/>
      <c r="B384" s="108" t="s">
        <v>445</v>
      </c>
      <c r="C384" s="71"/>
      <c r="D384" s="30"/>
      <c r="E384" s="61">
        <f>E383</f>
        <v>400</v>
      </c>
      <c r="F384" s="29"/>
      <c r="G384" s="32"/>
    </row>
    <row r="385" spans="1:7" s="5" customFormat="1" ht="15" customHeight="1" x14ac:dyDescent="0.25">
      <c r="A385" s="75" t="s">
        <v>390</v>
      </c>
      <c r="B385" s="107" t="s">
        <v>166</v>
      </c>
      <c r="C385" s="67">
        <v>71642207963</v>
      </c>
      <c r="D385" s="35" t="s">
        <v>18</v>
      </c>
      <c r="E385" s="3">
        <f>21.92+3.97</f>
        <v>25.89</v>
      </c>
      <c r="F385" s="3">
        <v>3224</v>
      </c>
      <c r="G385" s="12" t="s">
        <v>10</v>
      </c>
    </row>
    <row r="386" spans="1:7" s="5" customFormat="1" ht="15" customHeight="1" x14ac:dyDescent="0.25">
      <c r="A386" s="74"/>
      <c r="B386" s="108" t="s">
        <v>167</v>
      </c>
      <c r="C386" s="71"/>
      <c r="D386" s="30"/>
      <c r="E386" s="61">
        <f>SUM(E385)</f>
        <v>25.89</v>
      </c>
      <c r="F386" s="29"/>
      <c r="G386" s="32"/>
    </row>
    <row r="387" spans="1:7" s="5" customFormat="1" ht="15" customHeight="1" x14ac:dyDescent="0.25">
      <c r="A387" s="75" t="s">
        <v>390</v>
      </c>
      <c r="B387" s="107" t="s">
        <v>442</v>
      </c>
      <c r="C387" s="67">
        <v>11374156664</v>
      </c>
      <c r="D387" s="35" t="s">
        <v>448</v>
      </c>
      <c r="E387" s="134">
        <v>20</v>
      </c>
      <c r="F387" s="3">
        <v>3224</v>
      </c>
      <c r="G387" s="12" t="s">
        <v>10</v>
      </c>
    </row>
    <row r="388" spans="1:7" s="5" customFormat="1" ht="15" customHeight="1" x14ac:dyDescent="0.25">
      <c r="A388" s="74"/>
      <c r="B388" s="108" t="s">
        <v>446</v>
      </c>
      <c r="C388" s="71"/>
      <c r="D388" s="30"/>
      <c r="E388" s="61">
        <f>SUM(E387)</f>
        <v>20</v>
      </c>
      <c r="F388" s="29"/>
      <c r="G388" s="32"/>
    </row>
    <row r="389" spans="1:7" ht="30" customHeight="1" thickBot="1" x14ac:dyDescent="0.3">
      <c r="A389" s="76"/>
      <c r="B389" s="137" t="s">
        <v>389</v>
      </c>
      <c r="C389" s="138"/>
      <c r="D389" s="138"/>
      <c r="E389" s="72">
        <f>E242+E244+E246+E249+E251+E253+E255+E257+E259+E261+E263+E265+E267+E269+E271+E273+E275+E277+E279+E283+E285+E287+E289+E291+E293+E295+E297+E299+E301+E303+E305+E307+E310+E313+E315+E317+E319+E321+E323+E325+E327+E329+E331+E335+E337+E339+E341+E343+E345+E347+E349+E351+E353+E355+E357+E360+E362+E364+E366+E368+E370+E372+E374+E376+E378+E380+E382+E384+E386+E388+E333+E281</f>
        <v>56528.03</v>
      </c>
      <c r="F389" s="139"/>
      <c r="G389" s="140"/>
    </row>
    <row r="390" spans="1:7" ht="15.75" thickTop="1" x14ac:dyDescent="0.25">
      <c r="A390"/>
      <c r="F390"/>
    </row>
    <row r="391" spans="1:7" x14ac:dyDescent="0.25">
      <c r="A391"/>
      <c r="E391" s="136"/>
      <c r="F391"/>
    </row>
    <row r="392" spans="1:7" x14ac:dyDescent="0.25">
      <c r="A392"/>
      <c r="F392"/>
    </row>
    <row r="393" spans="1:7" x14ac:dyDescent="0.25">
      <c r="A393"/>
      <c r="E393" s="136"/>
      <c r="F393"/>
    </row>
    <row r="394" spans="1:7" x14ac:dyDescent="0.25">
      <c r="A394"/>
      <c r="F394"/>
    </row>
    <row r="395" spans="1:7" x14ac:dyDescent="0.25">
      <c r="A395"/>
      <c r="F395"/>
    </row>
    <row r="396" spans="1:7" x14ac:dyDescent="0.25">
      <c r="A396"/>
      <c r="F396"/>
    </row>
    <row r="397" spans="1:7" x14ac:dyDescent="0.25">
      <c r="A397"/>
      <c r="F397"/>
    </row>
    <row r="398" spans="1:7" x14ac:dyDescent="0.25">
      <c r="A398"/>
      <c r="F398"/>
    </row>
    <row r="399" spans="1:7" x14ac:dyDescent="0.25">
      <c r="A399"/>
      <c r="F399"/>
    </row>
    <row r="400" spans="1:7" x14ac:dyDescent="0.25">
      <c r="A400"/>
      <c r="E400" s="136"/>
      <c r="F400"/>
    </row>
    <row r="401" spans="1:6" x14ac:dyDescent="0.25">
      <c r="A401"/>
      <c r="F401"/>
    </row>
    <row r="402" spans="1:6" x14ac:dyDescent="0.25">
      <c r="A402"/>
      <c r="F402"/>
    </row>
    <row r="403" spans="1:6" x14ac:dyDescent="0.25">
      <c r="A403"/>
      <c r="F403"/>
    </row>
    <row r="404" spans="1:6" x14ac:dyDescent="0.25">
      <c r="A404"/>
      <c r="F404"/>
    </row>
    <row r="405" spans="1:6" x14ac:dyDescent="0.25">
      <c r="A405"/>
      <c r="F405"/>
    </row>
    <row r="406" spans="1:6" x14ac:dyDescent="0.25">
      <c r="A406"/>
      <c r="F406"/>
    </row>
    <row r="407" spans="1:6" x14ac:dyDescent="0.25">
      <c r="A407"/>
      <c r="F407"/>
    </row>
    <row r="408" spans="1:6" x14ac:dyDescent="0.25">
      <c r="A408"/>
      <c r="F408"/>
    </row>
    <row r="409" spans="1:6" x14ac:dyDescent="0.25">
      <c r="A409"/>
      <c r="F409"/>
    </row>
    <row r="410" spans="1:6" x14ac:dyDescent="0.25">
      <c r="A410"/>
      <c r="F410"/>
    </row>
  </sheetData>
  <autoFilter ref="A7:G389" xr:uid="{E6598168-4508-43B6-8F18-D9F707E95217}">
    <filterColumn colId="5" showButton="0"/>
  </autoFilter>
  <mergeCells count="8">
    <mergeCell ref="B389:D389"/>
    <mergeCell ref="F389:G389"/>
    <mergeCell ref="B5:G5"/>
    <mergeCell ref="B128:D128"/>
    <mergeCell ref="F128:G128"/>
    <mergeCell ref="F7:G7"/>
    <mergeCell ref="B240:D240"/>
    <mergeCell ref="F240:G240"/>
  </mergeCells>
  <pageMargins left="0.19685039370078741" right="0.19685039370078741" top="0.39370078740157483" bottom="0.23622047244094491" header="0.19685039370078741" footer="0.19685039370078741"/>
  <pageSetup paperSize="9" scale="82" fitToHeight="0" orientation="landscape" r:id="rId1"/>
  <ignoredErrors>
    <ignoredError sqref="C247:C248 C250 C252 C304 C324" numberStoredAsText="1"/>
    <ignoredError sqref="E249 E3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FC77-673B-48BD-BE29-CBA21C8EA92C}">
  <dimension ref="A1:E91"/>
  <sheetViews>
    <sheetView workbookViewId="0">
      <pane ySplit="7" topLeftCell="A8" activePane="bottomLeft" state="frozen"/>
      <selection pane="bottomLeft" activeCell="B19" sqref="B19"/>
    </sheetView>
  </sheetViews>
  <sheetFormatPr defaultRowHeight="15" x14ac:dyDescent="0.25"/>
  <cols>
    <col min="1" max="1" width="7.42578125" style="5" customWidth="1"/>
    <col min="2" max="2" width="49.42578125" customWidth="1"/>
    <col min="3" max="3" width="21.28515625" customWidth="1"/>
    <col min="4" max="4" width="10.5703125" customWidth="1"/>
    <col min="5" max="5" width="49.5703125" customWidth="1"/>
  </cols>
  <sheetData>
    <row r="1" spans="1:5" ht="15.75" x14ac:dyDescent="0.25">
      <c r="B1" s="1" t="s">
        <v>28</v>
      </c>
      <c r="C1" s="5"/>
      <c r="D1" s="5"/>
      <c r="E1" s="5"/>
    </row>
    <row r="2" spans="1:5" ht="15.75" x14ac:dyDescent="0.25">
      <c r="B2" s="1" t="s">
        <v>0</v>
      </c>
      <c r="C2" s="5"/>
      <c r="D2" s="5"/>
      <c r="E2" s="5"/>
    </row>
    <row r="3" spans="1:5" ht="15.75" x14ac:dyDescent="0.25">
      <c r="B3" s="1" t="s">
        <v>1</v>
      </c>
      <c r="C3" s="5"/>
      <c r="D3" s="5"/>
      <c r="E3" s="5"/>
    </row>
    <row r="4" spans="1:5" ht="15" customHeight="1" x14ac:dyDescent="0.25">
      <c r="B4" s="5"/>
      <c r="C4" s="5"/>
      <c r="D4" s="5"/>
      <c r="E4" s="5"/>
    </row>
    <row r="5" spans="1:5" ht="20.25" customHeight="1" x14ac:dyDescent="0.25">
      <c r="B5" s="141" t="s">
        <v>110</v>
      </c>
      <c r="C5" s="141"/>
      <c r="D5" s="141"/>
      <c r="E5" s="141"/>
    </row>
    <row r="6" spans="1:5" ht="15" customHeight="1" x14ac:dyDescent="0.25">
      <c r="B6" s="5"/>
      <c r="C6" s="5"/>
      <c r="D6" s="5"/>
      <c r="E6" s="5"/>
    </row>
    <row r="7" spans="1:5" ht="30" x14ac:dyDescent="0.25">
      <c r="A7" s="17" t="s">
        <v>78</v>
      </c>
      <c r="B7" s="17" t="s">
        <v>3</v>
      </c>
      <c r="C7" s="18" t="s">
        <v>2</v>
      </c>
      <c r="D7" s="142" t="s">
        <v>6</v>
      </c>
      <c r="E7" s="144"/>
    </row>
    <row r="8" spans="1:5" ht="15" customHeight="1" x14ac:dyDescent="0.25">
      <c r="A8" s="73" t="s">
        <v>77</v>
      </c>
      <c r="B8" s="107" t="s">
        <v>101</v>
      </c>
      <c r="C8" s="60">
        <v>2640</v>
      </c>
      <c r="D8" s="6">
        <v>4124</v>
      </c>
      <c r="E8" s="4" t="s">
        <v>65</v>
      </c>
    </row>
    <row r="9" spans="1:5" ht="15" customHeight="1" x14ac:dyDescent="0.25">
      <c r="A9" s="112"/>
      <c r="B9" s="108" t="s">
        <v>139</v>
      </c>
      <c r="C9" s="69">
        <f>SUM(C8)</f>
        <v>2640</v>
      </c>
      <c r="D9" s="14"/>
      <c r="E9" s="40"/>
    </row>
    <row r="10" spans="1:5" ht="15" customHeight="1" x14ac:dyDescent="0.25">
      <c r="A10" s="75" t="s">
        <v>77</v>
      </c>
      <c r="B10" s="109" t="s">
        <v>136</v>
      </c>
      <c r="C10" s="68">
        <v>269.10000000000002</v>
      </c>
      <c r="D10" s="47">
        <v>3293</v>
      </c>
      <c r="E10" s="48" t="s">
        <v>137</v>
      </c>
    </row>
    <row r="11" spans="1:5" ht="15" customHeight="1" x14ac:dyDescent="0.25">
      <c r="A11" s="75"/>
      <c r="B11" s="110" t="s">
        <v>138</v>
      </c>
      <c r="C11" s="69">
        <f>SUM(C10)</f>
        <v>269.10000000000002</v>
      </c>
      <c r="D11" s="14"/>
      <c r="E11" s="49"/>
    </row>
    <row r="12" spans="1:5" ht="15" customHeight="1" x14ac:dyDescent="0.25">
      <c r="A12" s="75" t="s">
        <v>77</v>
      </c>
      <c r="B12" s="109" t="s">
        <v>145</v>
      </c>
      <c r="C12" s="68" t="s">
        <v>147</v>
      </c>
      <c r="D12" s="47">
        <v>3299</v>
      </c>
      <c r="E12" s="97" t="s">
        <v>52</v>
      </c>
    </row>
    <row r="13" spans="1:5" ht="15" customHeight="1" x14ac:dyDescent="0.25">
      <c r="A13" s="75"/>
      <c r="B13" s="110" t="s">
        <v>146</v>
      </c>
      <c r="C13" s="69" t="str">
        <f>C12</f>
        <v>636,25</v>
      </c>
      <c r="D13" s="99"/>
      <c r="E13" s="100"/>
    </row>
    <row r="14" spans="1:5" s="5" customFormat="1" ht="15" customHeight="1" x14ac:dyDescent="0.25">
      <c r="A14" s="75" t="s">
        <v>77</v>
      </c>
      <c r="B14" s="111" t="s">
        <v>184</v>
      </c>
      <c r="C14" s="101">
        <f>197.08+671.89</f>
        <v>868.97</v>
      </c>
      <c r="D14" s="105">
        <v>3237</v>
      </c>
      <c r="E14" s="106" t="s">
        <v>30</v>
      </c>
    </row>
    <row r="15" spans="1:5" s="5" customFormat="1" ht="15" customHeight="1" x14ac:dyDescent="0.25">
      <c r="A15" s="75"/>
      <c r="B15" s="110" t="s">
        <v>185</v>
      </c>
      <c r="C15" s="98">
        <f>C14</f>
        <v>868.97</v>
      </c>
      <c r="D15" s="99"/>
      <c r="E15" s="100"/>
    </row>
    <row r="16" spans="1:5" s="5" customFormat="1" ht="15" customHeight="1" x14ac:dyDescent="0.25">
      <c r="A16" s="75" t="s">
        <v>77</v>
      </c>
      <c r="B16" s="111" t="s">
        <v>186</v>
      </c>
      <c r="C16" s="60">
        <v>1066</v>
      </c>
      <c r="D16" s="105">
        <v>3237</v>
      </c>
      <c r="E16" s="106" t="s">
        <v>30</v>
      </c>
    </row>
    <row r="17" spans="1:5" s="5" customFormat="1" ht="15" customHeight="1" x14ac:dyDescent="0.25">
      <c r="A17" s="75"/>
      <c r="B17" s="110" t="s">
        <v>187</v>
      </c>
      <c r="C17" s="69">
        <f>C16</f>
        <v>1066</v>
      </c>
      <c r="D17" s="99"/>
      <c r="E17" s="100"/>
    </row>
    <row r="18" spans="1:5" s="5" customFormat="1" ht="15" customHeight="1" x14ac:dyDescent="0.25">
      <c r="A18" s="75" t="s">
        <v>77</v>
      </c>
      <c r="B18" s="111" t="s">
        <v>188</v>
      </c>
      <c r="C18" s="60">
        <v>1066</v>
      </c>
      <c r="D18" s="105">
        <v>3237</v>
      </c>
      <c r="E18" s="106" t="s">
        <v>30</v>
      </c>
    </row>
    <row r="19" spans="1:5" s="5" customFormat="1" ht="15" customHeight="1" x14ac:dyDescent="0.25">
      <c r="A19" s="75"/>
      <c r="B19" s="110" t="s">
        <v>189</v>
      </c>
      <c r="C19" s="69">
        <f>C18</f>
        <v>1066</v>
      </c>
      <c r="D19" s="99"/>
      <c r="E19" s="100"/>
    </row>
    <row r="20" spans="1:5" s="5" customFormat="1" ht="15" customHeight="1" x14ac:dyDescent="0.25">
      <c r="A20" s="75" t="s">
        <v>77</v>
      </c>
      <c r="B20" s="111" t="s">
        <v>190</v>
      </c>
      <c r="C20" s="101">
        <v>308.14999999999998</v>
      </c>
      <c r="D20" s="105">
        <v>3237</v>
      </c>
      <c r="E20" s="106" t="s">
        <v>30</v>
      </c>
    </row>
    <row r="21" spans="1:5" s="5" customFormat="1" ht="15" customHeight="1" x14ac:dyDescent="0.25">
      <c r="A21" s="75"/>
      <c r="B21" s="110" t="s">
        <v>191</v>
      </c>
      <c r="C21" s="98">
        <f>C20</f>
        <v>308.14999999999998</v>
      </c>
      <c r="D21" s="99"/>
      <c r="E21" s="100"/>
    </row>
    <row r="22" spans="1:5" s="5" customFormat="1" ht="15" customHeight="1" x14ac:dyDescent="0.25">
      <c r="A22" s="75" t="s">
        <v>77</v>
      </c>
      <c r="B22" s="111" t="s">
        <v>192</v>
      </c>
      <c r="C22" s="60">
        <v>1429.27</v>
      </c>
      <c r="D22" s="105">
        <v>3237</v>
      </c>
      <c r="E22" s="106" t="s">
        <v>30</v>
      </c>
    </row>
    <row r="23" spans="1:5" s="5" customFormat="1" ht="15" customHeight="1" x14ac:dyDescent="0.25">
      <c r="A23" s="75"/>
      <c r="B23" s="110" t="s">
        <v>193</v>
      </c>
      <c r="C23" s="69">
        <f>C22</f>
        <v>1429.27</v>
      </c>
      <c r="D23" s="99"/>
      <c r="E23" s="100"/>
    </row>
    <row r="24" spans="1:5" s="5" customFormat="1" ht="15" customHeight="1" x14ac:dyDescent="0.25">
      <c r="A24" s="75" t="s">
        <v>77</v>
      </c>
      <c r="B24" s="111" t="s">
        <v>194</v>
      </c>
      <c r="C24" s="60">
        <v>5298.6</v>
      </c>
      <c r="D24" s="105">
        <v>3237</v>
      </c>
      <c r="E24" s="106" t="s">
        <v>30</v>
      </c>
    </row>
    <row r="25" spans="1:5" s="5" customFormat="1" ht="15" customHeight="1" x14ac:dyDescent="0.25">
      <c r="A25" s="75"/>
      <c r="B25" s="110" t="s">
        <v>195</v>
      </c>
      <c r="C25" s="69">
        <f>C24</f>
        <v>5298.6</v>
      </c>
      <c r="D25" s="99"/>
      <c r="E25" s="100"/>
    </row>
    <row r="26" spans="1:5" ht="30" customHeight="1" thickBot="1" x14ac:dyDescent="0.3">
      <c r="A26" s="102"/>
      <c r="B26" s="88" t="s">
        <v>7</v>
      </c>
      <c r="C26" s="103">
        <f>C9+C11+C13+C15+C17+C19+C21+C23+C25</f>
        <v>13582.34</v>
      </c>
      <c r="D26" s="139"/>
      <c r="E26" s="140"/>
    </row>
    <row r="27" spans="1:5" ht="15.75" thickTop="1" x14ac:dyDescent="0.25">
      <c r="A27" s="73" t="s">
        <v>204</v>
      </c>
      <c r="B27" s="107" t="s">
        <v>271</v>
      </c>
      <c r="C27" s="60">
        <v>232.2</v>
      </c>
      <c r="D27" s="105">
        <v>3237</v>
      </c>
      <c r="E27" s="106" t="s">
        <v>30</v>
      </c>
    </row>
    <row r="28" spans="1:5" x14ac:dyDescent="0.25">
      <c r="A28" s="112"/>
      <c r="B28" s="108" t="s">
        <v>272</v>
      </c>
      <c r="C28" s="69">
        <f>C27</f>
        <v>232.2</v>
      </c>
      <c r="D28" s="14"/>
      <c r="E28" s="40"/>
    </row>
    <row r="29" spans="1:5" x14ac:dyDescent="0.25">
      <c r="A29" s="75" t="s">
        <v>204</v>
      </c>
      <c r="B29" s="109" t="s">
        <v>273</v>
      </c>
      <c r="C29" s="68">
        <v>1393.2</v>
      </c>
      <c r="D29" s="105">
        <v>3237</v>
      </c>
      <c r="E29" s="106" t="s">
        <v>30</v>
      </c>
    </row>
    <row r="30" spans="1:5" x14ac:dyDescent="0.25">
      <c r="A30" s="75"/>
      <c r="B30" s="110" t="s">
        <v>274</v>
      </c>
      <c r="C30" s="69">
        <f>C29</f>
        <v>1393.2</v>
      </c>
      <c r="D30" s="14"/>
      <c r="E30" s="49"/>
    </row>
    <row r="31" spans="1:5" x14ac:dyDescent="0.25">
      <c r="A31" s="75" t="s">
        <v>204</v>
      </c>
      <c r="B31" s="109" t="s">
        <v>275</v>
      </c>
      <c r="C31" s="68">
        <v>464.4</v>
      </c>
      <c r="D31" s="105">
        <v>3237</v>
      </c>
      <c r="E31" s="106" t="s">
        <v>30</v>
      </c>
    </row>
    <row r="32" spans="1:5" x14ac:dyDescent="0.25">
      <c r="A32" s="75"/>
      <c r="B32" s="110" t="s">
        <v>276</v>
      </c>
      <c r="C32" s="69">
        <f>C31</f>
        <v>464.4</v>
      </c>
      <c r="D32" s="99"/>
      <c r="E32" s="100"/>
    </row>
    <row r="33" spans="1:5" x14ac:dyDescent="0.25">
      <c r="A33" s="75" t="s">
        <v>204</v>
      </c>
      <c r="B33" s="111" t="s">
        <v>277</v>
      </c>
      <c r="C33" s="68">
        <v>696.6</v>
      </c>
      <c r="D33" s="105">
        <v>3237</v>
      </c>
      <c r="E33" s="106" t="s">
        <v>30</v>
      </c>
    </row>
    <row r="34" spans="1:5" x14ac:dyDescent="0.25">
      <c r="A34" s="75"/>
      <c r="B34" s="110" t="s">
        <v>278</v>
      </c>
      <c r="C34" s="69">
        <f>C33</f>
        <v>696.6</v>
      </c>
      <c r="D34" s="99"/>
      <c r="E34" s="100"/>
    </row>
    <row r="35" spans="1:5" x14ac:dyDescent="0.25">
      <c r="A35" s="75" t="s">
        <v>204</v>
      </c>
      <c r="B35" s="111" t="s">
        <v>279</v>
      </c>
      <c r="C35" s="60">
        <v>154.80000000000001</v>
      </c>
      <c r="D35" s="105">
        <v>3237</v>
      </c>
      <c r="E35" s="106" t="s">
        <v>30</v>
      </c>
    </row>
    <row r="36" spans="1:5" x14ac:dyDescent="0.25">
      <c r="A36" s="75"/>
      <c r="B36" s="110" t="s">
        <v>280</v>
      </c>
      <c r="C36" s="69">
        <f>C35</f>
        <v>154.80000000000001</v>
      </c>
      <c r="D36" s="99"/>
      <c r="E36" s="100"/>
    </row>
    <row r="37" spans="1:5" x14ac:dyDescent="0.25">
      <c r="A37" s="75" t="s">
        <v>204</v>
      </c>
      <c r="B37" s="111" t="s">
        <v>281</v>
      </c>
      <c r="C37" s="60">
        <v>464.4</v>
      </c>
      <c r="D37" s="105">
        <v>3237</v>
      </c>
      <c r="E37" s="106" t="s">
        <v>30</v>
      </c>
    </row>
    <row r="38" spans="1:5" x14ac:dyDescent="0.25">
      <c r="A38" s="75"/>
      <c r="B38" s="110" t="s">
        <v>282</v>
      </c>
      <c r="C38" s="69">
        <f>C37</f>
        <v>464.4</v>
      </c>
      <c r="D38" s="99"/>
      <c r="E38" s="100"/>
    </row>
    <row r="39" spans="1:5" x14ac:dyDescent="0.25">
      <c r="A39" s="75" t="s">
        <v>204</v>
      </c>
      <c r="B39" s="111" t="s">
        <v>283</v>
      </c>
      <c r="C39" s="68">
        <v>3421.08</v>
      </c>
      <c r="D39" s="105">
        <v>3237</v>
      </c>
      <c r="E39" s="106" t="s">
        <v>30</v>
      </c>
    </row>
    <row r="40" spans="1:5" x14ac:dyDescent="0.25">
      <c r="A40" s="75"/>
      <c r="B40" s="110" t="s">
        <v>284</v>
      </c>
      <c r="C40" s="69">
        <f>C39</f>
        <v>3421.08</v>
      </c>
      <c r="D40" s="99"/>
      <c r="E40" s="100"/>
    </row>
    <row r="41" spans="1:5" x14ac:dyDescent="0.25">
      <c r="A41" s="75" t="s">
        <v>204</v>
      </c>
      <c r="B41" s="111" t="s">
        <v>285</v>
      </c>
      <c r="C41" s="60">
        <v>2786.4</v>
      </c>
      <c r="D41" s="105">
        <v>3237</v>
      </c>
      <c r="E41" s="106" t="s">
        <v>30</v>
      </c>
    </row>
    <row r="42" spans="1:5" x14ac:dyDescent="0.25">
      <c r="A42" s="75"/>
      <c r="B42" s="110" t="s">
        <v>286</v>
      </c>
      <c r="C42" s="69">
        <f>C41</f>
        <v>2786.4</v>
      </c>
      <c r="D42" s="99"/>
      <c r="E42" s="100"/>
    </row>
    <row r="43" spans="1:5" s="5" customFormat="1" x14ac:dyDescent="0.25">
      <c r="A43" s="75" t="s">
        <v>204</v>
      </c>
      <c r="B43" s="111" t="s">
        <v>287</v>
      </c>
      <c r="C43" s="125">
        <v>232.2</v>
      </c>
      <c r="D43" s="105">
        <v>3237</v>
      </c>
      <c r="E43" s="106" t="s">
        <v>30</v>
      </c>
    </row>
    <row r="44" spans="1:5" s="5" customFormat="1" x14ac:dyDescent="0.25">
      <c r="A44" s="75"/>
      <c r="B44" s="110" t="s">
        <v>288</v>
      </c>
      <c r="C44" s="69">
        <f>C43</f>
        <v>232.2</v>
      </c>
      <c r="D44" s="99"/>
      <c r="E44" s="100"/>
    </row>
    <row r="45" spans="1:5" s="5" customFormat="1" x14ac:dyDescent="0.25">
      <c r="A45" s="75" t="s">
        <v>204</v>
      </c>
      <c r="B45" s="111" t="s">
        <v>289</v>
      </c>
      <c r="C45" s="125">
        <v>928.8</v>
      </c>
      <c r="D45" s="105">
        <v>3237</v>
      </c>
      <c r="E45" s="106" t="s">
        <v>30</v>
      </c>
    </row>
    <row r="46" spans="1:5" s="5" customFormat="1" x14ac:dyDescent="0.25">
      <c r="A46" s="75"/>
      <c r="B46" s="110" t="s">
        <v>290</v>
      </c>
      <c r="C46" s="69">
        <f>C45</f>
        <v>928.8</v>
      </c>
      <c r="D46" s="99"/>
      <c r="E46" s="100"/>
    </row>
    <row r="47" spans="1:5" s="5" customFormat="1" x14ac:dyDescent="0.25">
      <c r="A47" s="75" t="s">
        <v>204</v>
      </c>
      <c r="B47" s="111" t="s">
        <v>291</v>
      </c>
      <c r="C47" s="125">
        <v>532.55999999999995</v>
      </c>
      <c r="D47" s="105">
        <v>3237</v>
      </c>
      <c r="E47" s="106" t="s">
        <v>30</v>
      </c>
    </row>
    <row r="48" spans="1:5" s="5" customFormat="1" x14ac:dyDescent="0.25">
      <c r="A48" s="75"/>
      <c r="B48" s="110" t="s">
        <v>292</v>
      </c>
      <c r="C48" s="69">
        <f>C47</f>
        <v>532.55999999999995</v>
      </c>
      <c r="D48" s="99"/>
      <c r="E48" s="100"/>
    </row>
    <row r="49" spans="1:5" s="5" customFormat="1" x14ac:dyDescent="0.25">
      <c r="A49" s="75" t="s">
        <v>204</v>
      </c>
      <c r="B49" s="111" t="s">
        <v>293</v>
      </c>
      <c r="C49" s="125">
        <v>154.80000000000001</v>
      </c>
      <c r="D49" s="105">
        <v>3237</v>
      </c>
      <c r="E49" s="106" t="s">
        <v>30</v>
      </c>
    </row>
    <row r="50" spans="1:5" s="5" customFormat="1" x14ac:dyDescent="0.25">
      <c r="A50" s="75"/>
      <c r="B50" s="110" t="s">
        <v>294</v>
      </c>
      <c r="C50" s="69">
        <f>C49</f>
        <v>154.80000000000001</v>
      </c>
      <c r="D50" s="99"/>
      <c r="E50" s="100"/>
    </row>
    <row r="51" spans="1:5" s="5" customFormat="1" x14ac:dyDescent="0.25">
      <c r="A51" s="75" t="s">
        <v>204</v>
      </c>
      <c r="B51" s="111" t="s">
        <v>295</v>
      </c>
      <c r="C51" s="125">
        <v>1393.2</v>
      </c>
      <c r="D51" s="105">
        <v>3237</v>
      </c>
      <c r="E51" s="106" t="s">
        <v>30</v>
      </c>
    </row>
    <row r="52" spans="1:5" s="5" customFormat="1" x14ac:dyDescent="0.25">
      <c r="A52" s="75"/>
      <c r="B52" s="110" t="s">
        <v>296</v>
      </c>
      <c r="C52" s="69">
        <f>C51</f>
        <v>1393.2</v>
      </c>
      <c r="D52" s="99"/>
      <c r="E52" s="100"/>
    </row>
    <row r="53" spans="1:5" s="5" customFormat="1" x14ac:dyDescent="0.25">
      <c r="A53" s="75" t="s">
        <v>204</v>
      </c>
      <c r="B53" s="111" t="s">
        <v>184</v>
      </c>
      <c r="C53" s="125">
        <v>197.08</v>
      </c>
      <c r="D53" s="105">
        <v>3237</v>
      </c>
      <c r="E53" s="106" t="s">
        <v>30</v>
      </c>
    </row>
    <row r="54" spans="1:5" s="5" customFormat="1" x14ac:dyDescent="0.25">
      <c r="A54" s="75"/>
      <c r="B54" s="110" t="s">
        <v>185</v>
      </c>
      <c r="C54" s="69">
        <f>C53</f>
        <v>197.08</v>
      </c>
      <c r="D54" s="99"/>
      <c r="E54" s="100"/>
    </row>
    <row r="55" spans="1:5" s="5" customFormat="1" x14ac:dyDescent="0.25">
      <c r="A55" s="75" t="s">
        <v>204</v>
      </c>
      <c r="B55" s="111" t="s">
        <v>297</v>
      </c>
      <c r="C55" s="125">
        <v>232.2</v>
      </c>
      <c r="D55" s="105">
        <v>3237</v>
      </c>
      <c r="E55" s="106" t="s">
        <v>30</v>
      </c>
    </row>
    <row r="56" spans="1:5" s="5" customFormat="1" x14ac:dyDescent="0.25">
      <c r="A56" s="75"/>
      <c r="B56" s="110" t="s">
        <v>298</v>
      </c>
      <c r="C56" s="69">
        <f>C55</f>
        <v>232.2</v>
      </c>
      <c r="D56" s="99"/>
      <c r="E56" s="100"/>
    </row>
    <row r="57" spans="1:5" s="5" customFormat="1" x14ac:dyDescent="0.25">
      <c r="A57" s="75" t="s">
        <v>204</v>
      </c>
      <c r="B57" s="111" t="s">
        <v>299</v>
      </c>
      <c r="C57" s="125">
        <v>348.3</v>
      </c>
      <c r="D57" s="105">
        <v>3237</v>
      </c>
      <c r="E57" s="106" t="s">
        <v>30</v>
      </c>
    </row>
    <row r="58" spans="1:5" s="5" customFormat="1" x14ac:dyDescent="0.25">
      <c r="A58" s="75"/>
      <c r="B58" s="110" t="s">
        <v>300</v>
      </c>
      <c r="C58" s="69">
        <f>C57</f>
        <v>348.3</v>
      </c>
      <c r="D58" s="99"/>
      <c r="E58" s="100"/>
    </row>
    <row r="59" spans="1:5" s="5" customFormat="1" x14ac:dyDescent="0.25">
      <c r="A59" s="75" t="s">
        <v>204</v>
      </c>
      <c r="B59" s="111" t="s">
        <v>301</v>
      </c>
      <c r="C59" s="125">
        <v>2786.4</v>
      </c>
      <c r="D59" s="105">
        <v>3237</v>
      </c>
      <c r="E59" s="106" t="s">
        <v>30</v>
      </c>
    </row>
    <row r="60" spans="1:5" s="5" customFormat="1" x14ac:dyDescent="0.25">
      <c r="A60" s="75"/>
      <c r="B60" s="110" t="s">
        <v>302</v>
      </c>
      <c r="C60" s="69">
        <f>C59</f>
        <v>2786.4</v>
      </c>
      <c r="D60" s="99"/>
      <c r="E60" s="100"/>
    </row>
    <row r="61" spans="1:5" s="5" customFormat="1" x14ac:dyDescent="0.25">
      <c r="A61" s="75" t="s">
        <v>204</v>
      </c>
      <c r="B61" s="111" t="s">
        <v>303</v>
      </c>
      <c r="C61" s="125">
        <v>232.2</v>
      </c>
      <c r="D61" s="105">
        <v>3237</v>
      </c>
      <c r="E61" s="106" t="s">
        <v>30</v>
      </c>
    </row>
    <row r="62" spans="1:5" s="5" customFormat="1" x14ac:dyDescent="0.25">
      <c r="A62" s="75"/>
      <c r="B62" s="110" t="s">
        <v>304</v>
      </c>
      <c r="C62" s="69">
        <f>C61</f>
        <v>232.2</v>
      </c>
      <c r="D62" s="99"/>
      <c r="E62" s="100"/>
    </row>
    <row r="63" spans="1:5" s="5" customFormat="1" x14ac:dyDescent="0.25">
      <c r="A63" s="75" t="s">
        <v>204</v>
      </c>
      <c r="B63" s="111" t="s">
        <v>305</v>
      </c>
      <c r="C63" s="125">
        <v>232.2</v>
      </c>
      <c r="D63" s="105">
        <v>3237</v>
      </c>
      <c r="E63" s="106" t="s">
        <v>30</v>
      </c>
    </row>
    <row r="64" spans="1:5" s="5" customFormat="1" x14ac:dyDescent="0.25">
      <c r="A64" s="75"/>
      <c r="B64" s="110" t="s">
        <v>306</v>
      </c>
      <c r="C64" s="69">
        <f>C63</f>
        <v>232.2</v>
      </c>
      <c r="D64" s="99"/>
      <c r="E64" s="100"/>
    </row>
    <row r="65" spans="1:5" s="5" customFormat="1" x14ac:dyDescent="0.25">
      <c r="A65" s="75" t="s">
        <v>204</v>
      </c>
      <c r="B65" s="111" t="s">
        <v>307</v>
      </c>
      <c r="C65" s="125">
        <v>403.14</v>
      </c>
      <c r="D65" s="105">
        <v>3237</v>
      </c>
      <c r="E65" s="106" t="s">
        <v>30</v>
      </c>
    </row>
    <row r="66" spans="1:5" s="5" customFormat="1" x14ac:dyDescent="0.25">
      <c r="A66" s="75"/>
      <c r="B66" s="110" t="s">
        <v>308</v>
      </c>
      <c r="C66" s="69">
        <f>C65</f>
        <v>403.14</v>
      </c>
      <c r="D66" s="99"/>
      <c r="E66" s="100"/>
    </row>
    <row r="67" spans="1:5" x14ac:dyDescent="0.25">
      <c r="A67" s="75" t="s">
        <v>204</v>
      </c>
      <c r="B67" s="111" t="s">
        <v>309</v>
      </c>
      <c r="C67" s="60">
        <v>2849.55</v>
      </c>
      <c r="D67" s="105">
        <v>3237</v>
      </c>
      <c r="E67" s="106" t="s">
        <v>30</v>
      </c>
    </row>
    <row r="68" spans="1:5" x14ac:dyDescent="0.25">
      <c r="A68" s="75"/>
      <c r="B68" s="110" t="s">
        <v>310</v>
      </c>
      <c r="C68" s="69">
        <f>C67</f>
        <v>2849.55</v>
      </c>
      <c r="D68" s="99"/>
      <c r="E68" s="100"/>
    </row>
    <row r="69" spans="1:5" s="5" customFormat="1" x14ac:dyDescent="0.25">
      <c r="A69" s="75" t="s">
        <v>204</v>
      </c>
      <c r="B69" s="111" t="s">
        <v>311</v>
      </c>
      <c r="C69" s="60">
        <v>9.5</v>
      </c>
      <c r="D69" s="105">
        <v>3299</v>
      </c>
      <c r="E69" s="4" t="s">
        <v>52</v>
      </c>
    </row>
    <row r="70" spans="1:5" s="5" customFormat="1" x14ac:dyDescent="0.25">
      <c r="A70" s="75"/>
      <c r="B70" s="110" t="s">
        <v>312</v>
      </c>
      <c r="C70" s="69">
        <f>C69</f>
        <v>9.5</v>
      </c>
      <c r="D70" s="99"/>
      <c r="E70" s="100"/>
    </row>
    <row r="71" spans="1:5" s="5" customFormat="1" x14ac:dyDescent="0.25">
      <c r="A71" s="75" t="s">
        <v>204</v>
      </c>
      <c r="B71" s="111" t="s">
        <v>320</v>
      </c>
      <c r="C71" s="60">
        <v>2.5</v>
      </c>
      <c r="D71" s="105">
        <v>3299</v>
      </c>
      <c r="E71" s="4" t="s">
        <v>52</v>
      </c>
    </row>
    <row r="72" spans="1:5" s="5" customFormat="1" x14ac:dyDescent="0.25">
      <c r="A72" s="75"/>
      <c r="B72" s="110" t="s">
        <v>319</v>
      </c>
      <c r="C72" s="69">
        <f>C71</f>
        <v>2.5</v>
      </c>
      <c r="D72" s="99"/>
      <c r="E72" s="100"/>
    </row>
    <row r="73" spans="1:5" ht="30" customHeight="1" thickBot="1" x14ac:dyDescent="0.3">
      <c r="A73" s="102"/>
      <c r="B73" s="123" t="s">
        <v>264</v>
      </c>
      <c r="C73" s="103">
        <f>C28+C30+C32+C34+C36+C38+C40+C42+C68+C44+C46+C48+C50+C52+C54+C56+C58+C60+C62+C64+C66+C70+C72</f>
        <v>20147.710000000003</v>
      </c>
      <c r="D73" s="139"/>
      <c r="E73" s="140"/>
    </row>
    <row r="74" spans="1:5" ht="15.75" thickTop="1" x14ac:dyDescent="0.25">
      <c r="A74" s="75" t="s">
        <v>390</v>
      </c>
      <c r="B74" s="111" t="s">
        <v>391</v>
      </c>
      <c r="C74" s="101">
        <v>74.239999999999995</v>
      </c>
      <c r="D74" s="105">
        <v>3237</v>
      </c>
      <c r="E74" s="106" t="s">
        <v>30</v>
      </c>
    </row>
    <row r="75" spans="1:5" x14ac:dyDescent="0.25">
      <c r="A75" s="75"/>
      <c r="B75" s="110" t="s">
        <v>392</v>
      </c>
      <c r="C75" s="98">
        <f>C74</f>
        <v>74.239999999999995</v>
      </c>
      <c r="D75" s="99"/>
      <c r="E75" s="100"/>
    </row>
    <row r="76" spans="1:5" x14ac:dyDescent="0.25">
      <c r="A76" s="75" t="s">
        <v>390</v>
      </c>
      <c r="B76" s="111" t="s">
        <v>393</v>
      </c>
      <c r="C76" s="60">
        <v>419.79</v>
      </c>
      <c r="D76" s="105">
        <v>3237</v>
      </c>
      <c r="E76" s="106" t="s">
        <v>30</v>
      </c>
    </row>
    <row r="77" spans="1:5" x14ac:dyDescent="0.25">
      <c r="A77" s="75"/>
      <c r="B77" s="110" t="s">
        <v>394</v>
      </c>
      <c r="C77" s="69">
        <f>C76</f>
        <v>419.79</v>
      </c>
      <c r="D77" s="99"/>
      <c r="E77" s="100"/>
    </row>
    <row r="78" spans="1:5" x14ac:dyDescent="0.25">
      <c r="A78" s="75" t="s">
        <v>390</v>
      </c>
      <c r="B78" s="111" t="s">
        <v>395</v>
      </c>
      <c r="C78" s="60">
        <v>74.239999999999995</v>
      </c>
      <c r="D78" s="105">
        <v>3237</v>
      </c>
      <c r="E78" s="106" t="s">
        <v>30</v>
      </c>
    </row>
    <row r="79" spans="1:5" x14ac:dyDescent="0.25">
      <c r="A79" s="75"/>
      <c r="B79" s="110" t="s">
        <v>396</v>
      </c>
      <c r="C79" s="69">
        <f>C78</f>
        <v>74.239999999999995</v>
      </c>
      <c r="D79" s="99"/>
      <c r="E79" s="100"/>
    </row>
    <row r="80" spans="1:5" x14ac:dyDescent="0.25">
      <c r="A80" s="75" t="s">
        <v>390</v>
      </c>
      <c r="B80" s="111" t="s">
        <v>184</v>
      </c>
      <c r="C80" s="101">
        <v>197.08</v>
      </c>
      <c r="D80" s="105">
        <v>3237</v>
      </c>
      <c r="E80" s="106" t="s">
        <v>30</v>
      </c>
    </row>
    <row r="81" spans="1:5" x14ac:dyDescent="0.25">
      <c r="A81" s="75"/>
      <c r="B81" s="110" t="s">
        <v>185</v>
      </c>
      <c r="C81" s="98">
        <f>C80</f>
        <v>197.08</v>
      </c>
      <c r="D81" s="99"/>
      <c r="E81" s="100"/>
    </row>
    <row r="82" spans="1:5" x14ac:dyDescent="0.25">
      <c r="A82" s="75" t="s">
        <v>390</v>
      </c>
      <c r="B82" s="111" t="s">
        <v>397</v>
      </c>
      <c r="C82" s="60">
        <v>74.239999999999995</v>
      </c>
      <c r="D82" s="105">
        <v>3237</v>
      </c>
      <c r="E82" s="106" t="s">
        <v>30</v>
      </c>
    </row>
    <row r="83" spans="1:5" x14ac:dyDescent="0.25">
      <c r="A83" s="75"/>
      <c r="B83" s="110" t="s">
        <v>398</v>
      </c>
      <c r="C83" s="69">
        <f>C82</f>
        <v>74.239999999999995</v>
      </c>
      <c r="D83" s="99"/>
      <c r="E83" s="100"/>
    </row>
    <row r="84" spans="1:5" x14ac:dyDescent="0.25">
      <c r="A84" s="75" t="s">
        <v>390</v>
      </c>
      <c r="B84" s="111" t="s">
        <v>399</v>
      </c>
      <c r="C84" s="60">
        <v>419.79</v>
      </c>
      <c r="D84" s="105">
        <v>3237</v>
      </c>
      <c r="E84" s="106" t="s">
        <v>30</v>
      </c>
    </row>
    <row r="85" spans="1:5" x14ac:dyDescent="0.25">
      <c r="A85" s="75"/>
      <c r="B85" s="110" t="s">
        <v>400</v>
      </c>
      <c r="C85" s="69">
        <f>C84</f>
        <v>419.79</v>
      </c>
      <c r="D85" s="99"/>
      <c r="E85" s="100"/>
    </row>
    <row r="86" spans="1:5" s="5" customFormat="1" x14ac:dyDescent="0.25">
      <c r="A86" s="75" t="s">
        <v>390</v>
      </c>
      <c r="B86" s="111" t="s">
        <v>101</v>
      </c>
      <c r="C86" s="60">
        <v>2116</v>
      </c>
      <c r="D86" s="105">
        <v>4124</v>
      </c>
      <c r="E86" s="106" t="s">
        <v>65</v>
      </c>
    </row>
    <row r="87" spans="1:5" s="5" customFormat="1" x14ac:dyDescent="0.25">
      <c r="A87" s="75"/>
      <c r="B87" s="110" t="s">
        <v>139</v>
      </c>
      <c r="C87" s="69">
        <f>C86</f>
        <v>2116</v>
      </c>
      <c r="D87" s="99"/>
      <c r="E87" s="100"/>
    </row>
    <row r="88" spans="1:5" s="5" customFormat="1" x14ac:dyDescent="0.25">
      <c r="A88" s="75" t="s">
        <v>390</v>
      </c>
      <c r="B88" s="111" t="s">
        <v>451</v>
      </c>
      <c r="C88" s="60">
        <v>20.5</v>
      </c>
      <c r="D88" s="105">
        <v>3299</v>
      </c>
      <c r="E88" s="4" t="s">
        <v>52</v>
      </c>
    </row>
    <row r="89" spans="1:5" s="5" customFormat="1" x14ac:dyDescent="0.25">
      <c r="A89" s="75"/>
      <c r="B89" s="110" t="s">
        <v>450</v>
      </c>
      <c r="C89" s="69">
        <f>C88</f>
        <v>20.5</v>
      </c>
      <c r="D89" s="99"/>
      <c r="E89" s="100"/>
    </row>
    <row r="90" spans="1:5" ht="15.75" thickBot="1" x14ac:dyDescent="0.3">
      <c r="A90" s="102"/>
      <c r="B90" s="126" t="s">
        <v>7</v>
      </c>
      <c r="C90" s="103">
        <f>C75+C77+C79+C81+C83+C85+C87+C89</f>
        <v>3395.88</v>
      </c>
      <c r="D90" s="139"/>
      <c r="E90" s="140"/>
    </row>
    <row r="91" spans="1:5" ht="15.75" thickTop="1" x14ac:dyDescent="0.25"/>
  </sheetData>
  <autoFilter ref="A7:E87" xr:uid="{1795A4D8-2EE9-4211-811E-D1725D85D427}">
    <filterColumn colId="3" showButton="0"/>
  </autoFilter>
  <mergeCells count="5">
    <mergeCell ref="D7:E7"/>
    <mergeCell ref="B5:E5"/>
    <mergeCell ref="D26:E26"/>
    <mergeCell ref="D73:E73"/>
    <mergeCell ref="D90:E90"/>
  </mergeCells>
  <pageMargins left="0.2" right="0.2" top="0.3" bottom="0.25" header="0.2" footer="0.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209E3-CA4F-41FB-B612-CA5EFFBA366E}">
  <dimension ref="A1:J50"/>
  <sheetViews>
    <sheetView workbookViewId="0">
      <pane ySplit="7" topLeftCell="A8" activePane="bottomLeft" state="frozen"/>
      <selection pane="bottomLeft" activeCell="A7" sqref="A7:XFD36"/>
    </sheetView>
  </sheetViews>
  <sheetFormatPr defaultRowHeight="15" x14ac:dyDescent="0.25"/>
  <cols>
    <col min="1" max="1" width="7.5703125" style="5" customWidth="1"/>
    <col min="2" max="2" width="21.28515625" customWidth="1"/>
    <col min="4" max="4" width="62.140625" customWidth="1"/>
    <col min="5" max="5" width="11.28515625" customWidth="1"/>
    <col min="6" max="6" width="17.140625" customWidth="1"/>
    <col min="8" max="8" width="10.5703125" customWidth="1"/>
    <col min="10" max="10" width="10.85546875" customWidth="1"/>
  </cols>
  <sheetData>
    <row r="1" spans="1:10" ht="15.75" x14ac:dyDescent="0.25">
      <c r="B1" s="1" t="s">
        <v>28</v>
      </c>
      <c r="D1" s="5"/>
    </row>
    <row r="2" spans="1:10" ht="15.75" x14ac:dyDescent="0.25">
      <c r="B2" s="1" t="s">
        <v>0</v>
      </c>
      <c r="D2" s="5"/>
    </row>
    <row r="3" spans="1:10" ht="15.75" x14ac:dyDescent="0.25">
      <c r="B3" s="1" t="s">
        <v>1</v>
      </c>
      <c r="D3" s="5"/>
    </row>
    <row r="4" spans="1:10" x14ac:dyDescent="0.25">
      <c r="B4" s="5"/>
      <c r="C4" s="5"/>
      <c r="D4" s="5"/>
    </row>
    <row r="5" spans="1:10" ht="18.75" x14ac:dyDescent="0.25">
      <c r="B5" s="141" t="s">
        <v>110</v>
      </c>
      <c r="C5" s="141"/>
      <c r="D5" s="141"/>
    </row>
    <row r="6" spans="1:10" x14ac:dyDescent="0.25">
      <c r="B6" s="5"/>
      <c r="C6" s="5"/>
      <c r="D6" s="5"/>
    </row>
    <row r="7" spans="1:10" ht="30" customHeight="1" x14ac:dyDescent="0.25">
      <c r="A7" s="17" t="s">
        <v>78</v>
      </c>
      <c r="B7" s="18" t="s">
        <v>2</v>
      </c>
      <c r="C7" s="142" t="s">
        <v>6</v>
      </c>
      <c r="D7" s="143"/>
    </row>
    <row r="8" spans="1:10" x14ac:dyDescent="0.25">
      <c r="A8" s="79" t="s">
        <v>77</v>
      </c>
      <c r="B8" s="19">
        <f>225105.56-B9+32337.05</f>
        <v>256156.03</v>
      </c>
      <c r="C8" s="8">
        <v>3111</v>
      </c>
      <c r="D8" s="9" t="s">
        <v>27</v>
      </c>
    </row>
    <row r="9" spans="1:10" s="5" customFormat="1" x14ac:dyDescent="0.25">
      <c r="A9" s="80" t="s">
        <v>77</v>
      </c>
      <c r="B9" s="20">
        <v>1286.58</v>
      </c>
      <c r="C9" s="11">
        <v>3113</v>
      </c>
      <c r="D9" s="12" t="s">
        <v>21</v>
      </c>
      <c r="E9"/>
      <c r="F9"/>
      <c r="H9"/>
    </row>
    <row r="10" spans="1:10" s="5" customFormat="1" x14ac:dyDescent="0.25">
      <c r="A10" s="80" t="s">
        <v>77</v>
      </c>
      <c r="B10" s="66">
        <f>498.23+6600+3527.16</f>
        <v>10625.39</v>
      </c>
      <c r="C10" s="11">
        <v>3121</v>
      </c>
      <c r="D10" s="12" t="s">
        <v>22</v>
      </c>
      <c r="E10"/>
      <c r="F10"/>
      <c r="H10"/>
    </row>
    <row r="11" spans="1:10" s="5" customFormat="1" x14ac:dyDescent="0.25">
      <c r="A11" s="80" t="s">
        <v>77</v>
      </c>
      <c r="B11" s="66">
        <v>64102.43</v>
      </c>
      <c r="C11" s="11">
        <v>3131</v>
      </c>
      <c r="D11" s="12" t="s">
        <v>23</v>
      </c>
      <c r="E11"/>
      <c r="F11"/>
      <c r="H11"/>
    </row>
    <row r="12" spans="1:10" x14ac:dyDescent="0.25">
      <c r="A12" s="80" t="s">
        <v>77</v>
      </c>
      <c r="B12" s="66">
        <v>53054.97</v>
      </c>
      <c r="C12" s="11">
        <v>3132</v>
      </c>
      <c r="D12" s="12" t="s">
        <v>24</v>
      </c>
    </row>
    <row r="13" spans="1:10" s="5" customFormat="1" x14ac:dyDescent="0.25">
      <c r="A13" s="80" t="s">
        <v>77</v>
      </c>
      <c r="B13" s="66">
        <v>0</v>
      </c>
      <c r="C13" s="11">
        <v>3133</v>
      </c>
      <c r="D13" s="12" t="s">
        <v>25</v>
      </c>
      <c r="H13"/>
    </row>
    <row r="14" spans="1:10" x14ac:dyDescent="0.25">
      <c r="A14" s="80" t="s">
        <v>77</v>
      </c>
      <c r="B14" s="66">
        <v>3491.34</v>
      </c>
      <c r="C14" s="11">
        <v>3211</v>
      </c>
      <c r="D14" s="25" t="s">
        <v>20</v>
      </c>
    </row>
    <row r="15" spans="1:10" x14ac:dyDescent="0.25">
      <c r="A15" s="80" t="s">
        <v>77</v>
      </c>
      <c r="B15" s="66">
        <v>2461</v>
      </c>
      <c r="C15" s="11">
        <v>3212</v>
      </c>
      <c r="D15" s="25" t="s">
        <v>26</v>
      </c>
      <c r="J15" s="5"/>
    </row>
    <row r="16" spans="1:10" s="5" customFormat="1" x14ac:dyDescent="0.25">
      <c r="A16" s="80" t="s">
        <v>77</v>
      </c>
      <c r="B16" s="66">
        <v>4020</v>
      </c>
      <c r="C16" s="11">
        <v>3213</v>
      </c>
      <c r="D16" s="25" t="s">
        <v>202</v>
      </c>
    </row>
    <row r="17" spans="1:8" s="5" customFormat="1" x14ac:dyDescent="0.25">
      <c r="A17" s="80" t="s">
        <v>77</v>
      </c>
      <c r="B17" s="66">
        <v>40</v>
      </c>
      <c r="C17" s="11">
        <v>3214</v>
      </c>
      <c r="D17" s="25" t="s">
        <v>203</v>
      </c>
    </row>
    <row r="18" spans="1:8" s="5" customFormat="1" x14ac:dyDescent="0.25">
      <c r="A18" s="80" t="s">
        <v>77</v>
      </c>
      <c r="B18" s="82">
        <v>87</v>
      </c>
      <c r="C18" s="50">
        <v>3241</v>
      </c>
      <c r="D18" s="51" t="s">
        <v>49</v>
      </c>
      <c r="H18"/>
    </row>
    <row r="19" spans="1:8" s="5" customFormat="1" x14ac:dyDescent="0.25">
      <c r="A19" s="80" t="s">
        <v>77</v>
      </c>
      <c r="B19" s="53">
        <v>0</v>
      </c>
      <c r="C19" s="50">
        <v>3433</v>
      </c>
      <c r="D19" s="51" t="s">
        <v>50</v>
      </c>
      <c r="H19"/>
    </row>
    <row r="20" spans="1:8" s="5" customFormat="1" x14ac:dyDescent="0.25">
      <c r="A20" s="81" t="s">
        <v>77</v>
      </c>
      <c r="B20" s="54">
        <f>53.08</f>
        <v>53.08</v>
      </c>
      <c r="C20" s="26">
        <v>3721</v>
      </c>
      <c r="D20" s="27" t="s">
        <v>51</v>
      </c>
      <c r="H20"/>
    </row>
    <row r="21" spans="1:8" ht="30" customHeight="1" thickBot="1" x14ac:dyDescent="0.3">
      <c r="A21" s="78"/>
      <c r="B21" s="77">
        <f>SUM(B8:B20)</f>
        <v>395377.82000000007</v>
      </c>
      <c r="C21" s="145" t="s">
        <v>7</v>
      </c>
      <c r="D21" s="146"/>
    </row>
    <row r="22" spans="1:8" ht="15.75" thickTop="1" x14ac:dyDescent="0.25">
      <c r="A22" s="79" t="s">
        <v>204</v>
      </c>
      <c r="B22" s="19">
        <f>225550.65-440.63+32158.82</f>
        <v>257268.84</v>
      </c>
      <c r="C22" s="8">
        <v>3111</v>
      </c>
      <c r="D22" s="9" t="s">
        <v>27</v>
      </c>
    </row>
    <row r="23" spans="1:8" x14ac:dyDescent="0.25">
      <c r="A23" s="80" t="s">
        <v>204</v>
      </c>
      <c r="B23" s="20">
        <v>440.63</v>
      </c>
      <c r="C23" s="11">
        <v>3113</v>
      </c>
      <c r="D23" s="12" t="s">
        <v>21</v>
      </c>
    </row>
    <row r="24" spans="1:8" x14ac:dyDescent="0.25">
      <c r="A24" s="80" t="s">
        <v>204</v>
      </c>
      <c r="B24" s="66">
        <v>23343.3</v>
      </c>
      <c r="C24" s="11">
        <v>3121</v>
      </c>
      <c r="D24" s="12" t="s">
        <v>22</v>
      </c>
    </row>
    <row r="25" spans="1:8" x14ac:dyDescent="0.25">
      <c r="A25" s="80" t="s">
        <v>204</v>
      </c>
      <c r="B25" s="66">
        <v>64250</v>
      </c>
      <c r="C25" s="11">
        <v>3131</v>
      </c>
      <c r="D25" s="12" t="s">
        <v>23</v>
      </c>
    </row>
    <row r="26" spans="1:8" x14ac:dyDescent="0.25">
      <c r="A26" s="80" t="s">
        <v>204</v>
      </c>
      <c r="B26" s="66">
        <v>53123.3</v>
      </c>
      <c r="C26" s="11">
        <v>3132</v>
      </c>
      <c r="D26" s="12" t="s">
        <v>24</v>
      </c>
    </row>
    <row r="27" spans="1:8" x14ac:dyDescent="0.25">
      <c r="A27" s="80" t="s">
        <v>204</v>
      </c>
      <c r="B27" s="66">
        <v>0</v>
      </c>
      <c r="C27" s="11">
        <v>3133</v>
      </c>
      <c r="D27" s="12" t="s">
        <v>25</v>
      </c>
    </row>
    <row r="28" spans="1:8" x14ac:dyDescent="0.25">
      <c r="A28" s="80" t="s">
        <v>204</v>
      </c>
      <c r="B28" s="66">
        <v>5272.62</v>
      </c>
      <c r="C28" s="11">
        <v>3211</v>
      </c>
      <c r="D28" s="25" t="s">
        <v>20</v>
      </c>
    </row>
    <row r="29" spans="1:8" x14ac:dyDescent="0.25">
      <c r="A29" s="80" t="s">
        <v>204</v>
      </c>
      <c r="B29" s="66">
        <v>2993.34</v>
      </c>
      <c r="C29" s="11">
        <v>3212</v>
      </c>
      <c r="D29" s="25" t="s">
        <v>26</v>
      </c>
    </row>
    <row r="30" spans="1:8" x14ac:dyDescent="0.25">
      <c r="A30" s="80" t="s">
        <v>204</v>
      </c>
      <c r="B30" s="66">
        <v>1373</v>
      </c>
      <c r="C30" s="11">
        <v>3213</v>
      </c>
      <c r="D30" s="25" t="s">
        <v>202</v>
      </c>
    </row>
    <row r="31" spans="1:8" x14ac:dyDescent="0.25">
      <c r="A31" s="80" t="s">
        <v>204</v>
      </c>
      <c r="B31" s="66">
        <v>130</v>
      </c>
      <c r="C31" s="11">
        <v>3214</v>
      </c>
      <c r="D31" s="25" t="s">
        <v>203</v>
      </c>
    </row>
    <row r="32" spans="1:8" x14ac:dyDescent="0.25">
      <c r="A32" s="80" t="s">
        <v>204</v>
      </c>
      <c r="B32" s="82">
        <v>493.74</v>
      </c>
      <c r="C32" s="50">
        <v>3241</v>
      </c>
      <c r="D32" s="51" t="s">
        <v>49</v>
      </c>
    </row>
    <row r="33" spans="1:4" x14ac:dyDescent="0.25">
      <c r="A33" s="80" t="s">
        <v>204</v>
      </c>
      <c r="B33" s="53">
        <v>0</v>
      </c>
      <c r="C33" s="50">
        <v>3433</v>
      </c>
      <c r="D33" s="51" t="s">
        <v>50</v>
      </c>
    </row>
    <row r="34" spans="1:4" x14ac:dyDescent="0.25">
      <c r="A34" s="81" t="s">
        <v>204</v>
      </c>
      <c r="B34" s="54">
        <v>0</v>
      </c>
      <c r="C34" s="26">
        <v>3721</v>
      </c>
      <c r="D34" s="27" t="s">
        <v>51</v>
      </c>
    </row>
    <row r="35" spans="1:4" ht="30.75" customHeight="1" thickBot="1" x14ac:dyDescent="0.3">
      <c r="A35" s="78"/>
      <c r="B35" s="77">
        <f>SUM(B22:B34)</f>
        <v>408688.77</v>
      </c>
      <c r="C35" s="145" t="s">
        <v>264</v>
      </c>
      <c r="D35" s="146"/>
    </row>
    <row r="36" spans="1:4" ht="15.75" thickTop="1" x14ac:dyDescent="0.25">
      <c r="A36" s="79" t="s">
        <v>390</v>
      </c>
      <c r="B36" s="19">
        <f>232958.52-B37+33956.12</f>
        <v>265907.49</v>
      </c>
      <c r="C36" s="8">
        <v>3111</v>
      </c>
      <c r="D36" s="9" t="s">
        <v>27</v>
      </c>
    </row>
    <row r="37" spans="1:4" x14ac:dyDescent="0.25">
      <c r="A37" s="80" t="s">
        <v>390</v>
      </c>
      <c r="B37" s="20">
        <v>1007.15</v>
      </c>
      <c r="C37" s="11">
        <v>3113</v>
      </c>
      <c r="D37" s="12" t="s">
        <v>21</v>
      </c>
    </row>
    <row r="38" spans="1:4" x14ac:dyDescent="0.25">
      <c r="A38" s="80" t="s">
        <v>390</v>
      </c>
      <c r="B38" s="66">
        <v>23918.26</v>
      </c>
      <c r="C38" s="11">
        <v>3121</v>
      </c>
      <c r="D38" s="12" t="s">
        <v>22</v>
      </c>
    </row>
    <row r="39" spans="1:4" x14ac:dyDescent="0.25">
      <c r="A39" s="80" t="s">
        <v>390</v>
      </c>
      <c r="B39" s="66">
        <v>66619.039999999994</v>
      </c>
      <c r="C39" s="11">
        <v>3131</v>
      </c>
      <c r="D39" s="12" t="s">
        <v>23</v>
      </c>
    </row>
    <row r="40" spans="1:4" x14ac:dyDescent="0.25">
      <c r="A40" s="80" t="s">
        <v>390</v>
      </c>
      <c r="B40" s="66">
        <v>55033.05</v>
      </c>
      <c r="C40" s="11">
        <v>3132</v>
      </c>
      <c r="D40" s="12" t="s">
        <v>24</v>
      </c>
    </row>
    <row r="41" spans="1:4" x14ac:dyDescent="0.25">
      <c r="A41" s="80" t="s">
        <v>390</v>
      </c>
      <c r="B41" s="66">
        <v>0</v>
      </c>
      <c r="C41" s="11">
        <v>3133</v>
      </c>
      <c r="D41" s="12" t="s">
        <v>25</v>
      </c>
    </row>
    <row r="42" spans="1:4" x14ac:dyDescent="0.25">
      <c r="A42" s="80" t="s">
        <v>390</v>
      </c>
      <c r="B42" s="66">
        <v>5977.31</v>
      </c>
      <c r="C42" s="11">
        <v>3211</v>
      </c>
      <c r="D42" s="25" t="s">
        <v>20</v>
      </c>
    </row>
    <row r="43" spans="1:4" x14ac:dyDescent="0.25">
      <c r="A43" s="80" t="s">
        <v>390</v>
      </c>
      <c r="B43" s="66">
        <v>3404.65</v>
      </c>
      <c r="C43" s="11">
        <v>3212</v>
      </c>
      <c r="D43" s="25" t="s">
        <v>26</v>
      </c>
    </row>
    <row r="44" spans="1:4" x14ac:dyDescent="0.25">
      <c r="A44" s="80" t="s">
        <v>390</v>
      </c>
      <c r="B44" s="66">
        <v>3567</v>
      </c>
      <c r="C44" s="11">
        <v>3213</v>
      </c>
      <c r="D44" s="25" t="s">
        <v>202</v>
      </c>
    </row>
    <row r="45" spans="1:4" x14ac:dyDescent="0.25">
      <c r="A45" s="80" t="s">
        <v>390</v>
      </c>
      <c r="B45" s="66">
        <v>100.5</v>
      </c>
      <c r="C45" s="11">
        <v>3214</v>
      </c>
      <c r="D45" s="25" t="s">
        <v>203</v>
      </c>
    </row>
    <row r="46" spans="1:4" x14ac:dyDescent="0.25">
      <c r="A46" s="80" t="s">
        <v>390</v>
      </c>
      <c r="B46" s="82">
        <v>0</v>
      </c>
      <c r="C46" s="50">
        <v>3241</v>
      </c>
      <c r="D46" s="51" t="s">
        <v>49</v>
      </c>
    </row>
    <row r="47" spans="1:4" x14ac:dyDescent="0.25">
      <c r="A47" s="80" t="s">
        <v>390</v>
      </c>
      <c r="B47" s="53">
        <f>0.46+3.86</f>
        <v>4.32</v>
      </c>
      <c r="C47" s="50">
        <v>3433</v>
      </c>
      <c r="D47" s="51" t="s">
        <v>50</v>
      </c>
    </row>
    <row r="48" spans="1:4" x14ac:dyDescent="0.25">
      <c r="A48" s="81" t="s">
        <v>390</v>
      </c>
      <c r="B48" s="54">
        <v>0</v>
      </c>
      <c r="C48" s="26">
        <v>3721</v>
      </c>
      <c r="D48" s="27" t="s">
        <v>51</v>
      </c>
    </row>
    <row r="49" spans="1:4" ht="30.75" customHeight="1" thickBot="1" x14ac:dyDescent="0.3">
      <c r="A49" s="78"/>
      <c r="B49" s="77">
        <f>SUM(B36:B48)</f>
        <v>425538.77</v>
      </c>
      <c r="C49" s="145" t="s">
        <v>389</v>
      </c>
      <c r="D49" s="146"/>
    </row>
    <row r="50" spans="1:4" ht="15.75" thickTop="1" x14ac:dyDescent="0.25"/>
  </sheetData>
  <autoFilter ref="A7:D21" xr:uid="{F8D6142F-7D44-4906-A141-D17BEDBF5AD2}">
    <filterColumn colId="2" showButton="0"/>
  </autoFilter>
  <mergeCells count="5">
    <mergeCell ref="B5:D5"/>
    <mergeCell ref="C7:D7"/>
    <mergeCell ref="C21:D21"/>
    <mergeCell ref="C35:D35"/>
    <mergeCell ref="C49:D49"/>
  </mergeCells>
  <pageMargins left="0.4" right="0.2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- Kategorija 1</vt:lpstr>
      <vt:lpstr>Fizičke osobe - Kategorija 1</vt:lpstr>
      <vt:lpstr>Fizičke osobe -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Emanuela Čurčić</dc:creator>
  <cp:lastModifiedBy>Ana Borzić</cp:lastModifiedBy>
  <cp:lastPrinted>2025-04-11T12:54:20Z</cp:lastPrinted>
  <dcterms:created xsi:type="dcterms:W3CDTF">2024-01-09T12:37:46Z</dcterms:created>
  <dcterms:modified xsi:type="dcterms:W3CDTF">2025-04-11T12:57:08Z</dcterms:modified>
</cp:coreProperties>
</file>